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868" yWindow="12" windowWidth="15396" windowHeight="12600"/>
  </bookViews>
  <sheets>
    <sheet name="Table of survey" sheetId="12" r:id="rId1"/>
    <sheet name="A) calculation" sheetId="5" r:id="rId2"/>
    <sheet name="B) calculation" sheetId="7" r:id="rId3"/>
  </sheets>
  <calcPr calcId="125725"/>
</workbook>
</file>

<file path=xl/calcChain.xml><?xml version="1.0" encoding="utf-8"?>
<calcChain xmlns="http://schemas.openxmlformats.org/spreadsheetml/2006/main">
  <c r="C19" i="5"/>
  <c r="H13" i="7"/>
  <c r="H3" i="5"/>
  <c r="H4"/>
  <c r="G14" l="1"/>
  <c r="G13"/>
  <c r="G4" i="12"/>
  <c r="G5"/>
  <c r="G6"/>
  <c r="G7"/>
  <c r="G8"/>
  <c r="G9"/>
  <c r="G10"/>
  <c r="G11"/>
  <c r="G12"/>
  <c r="G3"/>
  <c r="G3" i="7"/>
  <c r="G4"/>
  <c r="G5"/>
  <c r="G6"/>
  <c r="G7"/>
  <c r="G8"/>
  <c r="G9"/>
  <c r="G10"/>
  <c r="G11"/>
  <c r="C12"/>
  <c r="D12"/>
  <c r="E12"/>
  <c r="F12"/>
  <c r="G12"/>
  <c r="C13"/>
  <c r="D13"/>
  <c r="E13"/>
  <c r="F13"/>
  <c r="G13"/>
  <c r="G12" i="5"/>
  <c r="G11"/>
  <c r="G10"/>
  <c r="G9"/>
  <c r="G8"/>
  <c r="G7"/>
  <c r="G6"/>
  <c r="G5"/>
  <c r="G4"/>
  <c r="G3"/>
  <c r="O12" i="12"/>
  <c r="N12"/>
  <c r="M12"/>
  <c r="L12"/>
  <c r="P11"/>
  <c r="P10"/>
  <c r="P9"/>
  <c r="P8"/>
  <c r="P7"/>
  <c r="P6"/>
  <c r="P5"/>
  <c r="P4"/>
  <c r="P3"/>
  <c r="P12" s="1"/>
  <c r="F13"/>
  <c r="E13"/>
  <c r="D13"/>
  <c r="C13"/>
  <c r="G13"/>
  <c r="P13" l="1"/>
  <c r="G14"/>
  <c r="C18" i="7"/>
  <c r="E13" i="5"/>
  <c r="F14"/>
  <c r="D14"/>
  <c r="F13"/>
  <c r="D13"/>
  <c r="E14"/>
  <c r="C13"/>
  <c r="C14"/>
  <c r="H4" i="7" l="1"/>
  <c r="H8" i="5"/>
  <c r="I8" s="1"/>
  <c r="J8" s="1"/>
  <c r="H10"/>
  <c r="I10" s="1"/>
  <c r="J10" s="1"/>
  <c r="H11"/>
  <c r="I11" s="1"/>
  <c r="J11" s="1"/>
  <c r="C17"/>
  <c r="H6"/>
  <c r="H9"/>
  <c r="H12" l="1"/>
  <c r="C16"/>
  <c r="C18" s="1"/>
  <c r="K12"/>
  <c r="I4" i="7"/>
  <c r="J4" s="1"/>
  <c r="K11"/>
  <c r="K10"/>
  <c r="K9"/>
  <c r="K8"/>
  <c r="K7"/>
  <c r="K6"/>
  <c r="K5"/>
  <c r="K4"/>
  <c r="K3"/>
  <c r="C15"/>
  <c r="C17" s="1"/>
  <c r="H9"/>
  <c r="H5"/>
  <c r="H8"/>
  <c r="C16"/>
  <c r="H11"/>
  <c r="H7"/>
  <c r="H3"/>
  <c r="H10"/>
  <c r="H6"/>
  <c r="H5" i="5"/>
  <c r="I5" s="1"/>
  <c r="J5" s="1"/>
  <c r="H7"/>
  <c r="I7" s="1"/>
  <c r="J7" s="1"/>
  <c r="K3"/>
  <c r="L3" s="1"/>
  <c r="M3" s="1"/>
  <c r="K10"/>
  <c r="K8"/>
  <c r="L8" s="1"/>
  <c r="M8" s="1"/>
  <c r="K9"/>
  <c r="K6"/>
  <c r="L6" s="1"/>
  <c r="M6" s="1"/>
  <c r="K4"/>
  <c r="K5"/>
  <c r="K11"/>
  <c r="K7"/>
  <c r="I9"/>
  <c r="J9" s="1"/>
  <c r="I6"/>
  <c r="J6" s="1"/>
  <c r="L9"/>
  <c r="M9" s="1"/>
  <c r="L10"/>
  <c r="M10" s="1"/>
  <c r="I4"/>
  <c r="J4" s="1"/>
  <c r="I3"/>
  <c r="J3" s="1"/>
  <c r="J14" s="1"/>
  <c r="H14"/>
  <c r="L4"/>
  <c r="M4" s="1"/>
  <c r="L5"/>
  <c r="M5" s="1"/>
  <c r="L11"/>
  <c r="M11" s="1"/>
  <c r="L7"/>
  <c r="M7" s="1"/>
  <c r="L12" l="1"/>
  <c r="M12" s="1"/>
  <c r="M14" s="1"/>
  <c r="M16" s="1"/>
  <c r="I12"/>
  <c r="J12" s="1"/>
  <c r="J16" s="1"/>
  <c r="I6" i="7"/>
  <c r="J6" s="1"/>
  <c r="I3"/>
  <c r="J3" s="1"/>
  <c r="I11"/>
  <c r="J11" s="1"/>
  <c r="I8"/>
  <c r="J8" s="1"/>
  <c r="I5"/>
  <c r="J5" s="1"/>
  <c r="L4"/>
  <c r="M4" s="1"/>
  <c r="L6"/>
  <c r="M6" s="1"/>
  <c r="L8"/>
  <c r="M8" s="1"/>
  <c r="L10"/>
  <c r="M10" s="1"/>
  <c r="I10"/>
  <c r="J10" s="1"/>
  <c r="I7"/>
  <c r="J7" s="1"/>
  <c r="I9"/>
  <c r="J9" s="1"/>
  <c r="K13"/>
  <c r="L3"/>
  <c r="M3" s="1"/>
  <c r="L5"/>
  <c r="M5" s="1"/>
  <c r="L7"/>
  <c r="M7" s="1"/>
  <c r="L9"/>
  <c r="M9" s="1"/>
  <c r="L11"/>
  <c r="M11" s="1"/>
  <c r="K14" i="5"/>
  <c r="M18" l="1"/>
  <c r="M13" i="7"/>
  <c r="M15" s="1"/>
  <c r="J13"/>
  <c r="J15" s="1"/>
  <c r="M17" l="1"/>
</calcChain>
</file>

<file path=xl/comments1.xml><?xml version="1.0" encoding="utf-8"?>
<comments xmlns="http://schemas.openxmlformats.org/spreadsheetml/2006/main">
  <authors>
    <author>Edit</author>
  </authors>
  <commentLis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 p</t>
        </r>
        <r>
          <rPr>
            <b/>
            <vertAlign val="subscript"/>
            <sz val="9"/>
            <color indexed="10"/>
            <rFont val="Tahoma"/>
            <family val="2"/>
            <charset val="238"/>
          </rPr>
          <t>i</t>
        </r>
        <r>
          <rPr>
            <b/>
            <sz val="9"/>
            <color indexed="10"/>
            <rFont val="Tahoma"/>
            <family val="2"/>
            <charset val="238"/>
          </rPr>
          <t>-k összege!!!!</t>
        </r>
      </text>
    </comment>
    <comment ref="K14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az összeg!!!!</t>
        </r>
      </text>
    </comment>
  </commentList>
</comments>
</file>

<file path=xl/comments2.xml><?xml version="1.0" encoding="utf-8"?>
<comments xmlns="http://schemas.openxmlformats.org/spreadsheetml/2006/main">
  <authors>
    <author>Edit</author>
  </authors>
  <commentLis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 p</t>
        </r>
        <r>
          <rPr>
            <b/>
            <vertAlign val="subscript"/>
            <sz val="9"/>
            <color indexed="10"/>
            <rFont val="Tahoma"/>
            <family val="2"/>
            <charset val="238"/>
          </rPr>
          <t>i</t>
        </r>
        <r>
          <rPr>
            <b/>
            <sz val="9"/>
            <color indexed="10"/>
            <rFont val="Tahoma"/>
            <family val="2"/>
            <charset val="238"/>
          </rPr>
          <t>-k összege!!!!</t>
        </r>
      </text>
    </comment>
    <comment ref="K13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az összeg!!!!</t>
        </r>
      </text>
    </comment>
  </commentList>
</comments>
</file>

<file path=xl/sharedStrings.xml><?xml version="1.0" encoding="utf-8"?>
<sst xmlns="http://schemas.openxmlformats.org/spreadsheetml/2006/main" count="108" uniqueCount="43">
  <si>
    <t>S=</t>
  </si>
  <si>
    <t>N=</t>
  </si>
  <si>
    <t>H=</t>
  </si>
  <si>
    <t>Hmax=</t>
  </si>
  <si>
    <t>E=</t>
  </si>
  <si>
    <t>1/S</t>
  </si>
  <si>
    <t>i</t>
  </si>
  <si>
    <t>βw=</t>
  </si>
  <si>
    <t>1/S * ln(1/S)</t>
  </si>
  <si>
    <t>ln(1/S)</t>
  </si>
  <si>
    <t>1.kv</t>
  </si>
  <si>
    <t>2.kv</t>
  </si>
  <si>
    <t>3.kv</t>
  </si>
  <si>
    <t>4.kv</t>
  </si>
  <si>
    <r>
      <t>N</t>
    </r>
    <r>
      <rPr>
        <b/>
        <vertAlign val="subscript"/>
        <sz val="14"/>
        <rFont val="Times New Roman"/>
        <family val="1"/>
        <charset val="238"/>
      </rPr>
      <t>i</t>
    </r>
  </si>
  <si>
    <r>
      <t>p</t>
    </r>
    <r>
      <rPr>
        <b/>
        <vertAlign val="subscript"/>
        <sz val="14"/>
        <rFont val="Times New Roman"/>
        <family val="1"/>
        <charset val="238"/>
      </rPr>
      <t>i</t>
    </r>
  </si>
  <si>
    <r>
      <t>ln p</t>
    </r>
    <r>
      <rPr>
        <b/>
        <vertAlign val="subscript"/>
        <sz val="14"/>
        <rFont val="Times New Roman"/>
        <family val="1"/>
        <charset val="238"/>
      </rPr>
      <t>i</t>
    </r>
  </si>
  <si>
    <r>
      <t>p</t>
    </r>
    <r>
      <rPr>
        <b/>
        <vertAlign val="subscript"/>
        <sz val="14"/>
        <rFont val="Times New Roman"/>
        <family val="1"/>
        <charset val="238"/>
      </rPr>
      <t>i</t>
    </r>
    <r>
      <rPr>
        <b/>
        <sz val="14"/>
        <rFont val="Times New Roman"/>
        <family val="1"/>
        <charset val="238"/>
      </rPr>
      <t xml:space="preserve"> * ln p</t>
    </r>
    <r>
      <rPr>
        <b/>
        <vertAlign val="subscript"/>
        <sz val="14"/>
        <rFont val="Times New Roman"/>
        <family val="1"/>
        <charset val="238"/>
      </rPr>
      <t>i</t>
    </r>
  </si>
  <si>
    <r>
      <t>β</t>
    </r>
    <r>
      <rPr>
        <b/>
        <vertAlign val="subscript"/>
        <sz val="16"/>
        <rFont val="Times New Roman"/>
        <family val="1"/>
        <charset val="238"/>
      </rPr>
      <t>w</t>
    </r>
    <r>
      <rPr>
        <b/>
        <sz val="16"/>
        <rFont val="Times New Roman"/>
        <family val="1"/>
        <charset val="238"/>
      </rPr>
      <t>=</t>
    </r>
  </si>
  <si>
    <r>
      <t>N</t>
    </r>
    <r>
      <rPr>
        <b/>
        <vertAlign val="subscript"/>
        <sz val="16"/>
        <rFont val="Times New Roman"/>
        <family val="1"/>
        <charset val="238"/>
      </rPr>
      <t>i</t>
    </r>
  </si>
  <si>
    <t>Species</t>
  </si>
  <si>
    <t>Single-seed hawthorn</t>
  </si>
  <si>
    <t>Black locust</t>
  </si>
  <si>
    <t>Spindle</t>
  </si>
  <si>
    <t>Black elder</t>
  </si>
  <si>
    <t>Common hackberry</t>
  </si>
  <si>
    <t>Common Oak</t>
  </si>
  <si>
    <t>Sycamore maple</t>
  </si>
  <si>
    <t>A) area</t>
  </si>
  <si>
    <t>B) area</t>
  </si>
  <si>
    <t># of species</t>
  </si>
  <si>
    <t>SUM individuals</t>
  </si>
  <si>
    <t>Red oak</t>
  </si>
  <si>
    <t>Tree of Heaven</t>
  </si>
  <si>
    <t>Late cherry</t>
  </si>
  <si>
    <t>Wild cherry</t>
  </si>
  <si>
    <t>Norway maple</t>
  </si>
  <si>
    <t>Elm</t>
  </si>
  <si>
    <r>
      <t>S</t>
    </r>
    <r>
      <rPr>
        <b/>
        <vertAlign val="subscript"/>
        <sz val="16"/>
        <rFont val="Times New Roman"/>
        <family val="1"/>
        <charset val="238"/>
      </rPr>
      <t>(quadrat)</t>
    </r>
    <r>
      <rPr>
        <b/>
        <sz val="16"/>
        <rFont val="Times New Roman"/>
        <family val="1"/>
        <charset val="238"/>
      </rPr>
      <t>=</t>
    </r>
  </si>
  <si>
    <r>
      <t>N</t>
    </r>
    <r>
      <rPr>
        <vertAlign val="subscript"/>
        <sz val="16"/>
        <color indexed="55"/>
        <rFont val="Times New Roman"/>
        <family val="1"/>
        <charset val="238"/>
      </rPr>
      <t>(quadrat)</t>
    </r>
    <r>
      <rPr>
        <sz val="16"/>
        <color indexed="55"/>
        <rFont val="Times New Roman"/>
        <family val="1"/>
        <charset val="238"/>
      </rPr>
      <t>=</t>
    </r>
  </si>
  <si>
    <t>H calculation</t>
  </si>
  <si>
    <r>
      <t>H</t>
    </r>
    <r>
      <rPr>
        <b/>
        <vertAlign val="subscript"/>
        <sz val="16"/>
        <rFont val="Times New Roman"/>
        <family val="1"/>
        <charset val="238"/>
      </rPr>
      <t>max</t>
    </r>
    <r>
      <rPr>
        <b/>
        <sz val="16"/>
        <rFont val="Times New Roman"/>
        <family val="1"/>
        <charset val="238"/>
      </rPr>
      <t xml:space="preserve"> calculation</t>
    </r>
  </si>
  <si>
    <t>mean S quadrat=</t>
  </si>
</sst>
</file>

<file path=xl/styles.xml><?xml version="1.0" encoding="utf-8"?>
<styleSheet xmlns="http://schemas.openxmlformats.org/spreadsheetml/2006/main">
  <fonts count="2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vertAlign val="subscript"/>
      <sz val="9"/>
      <color indexed="10"/>
      <name val="Tahoma"/>
      <family val="2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0" tint="-0.34998626667073579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sz val="12"/>
      <color theme="0" tint="-0.14999847407452621"/>
      <name val="Times New Roman"/>
      <family val="1"/>
      <charset val="238"/>
    </font>
    <font>
      <sz val="16"/>
      <color theme="0" tint="-0.34998626667073579"/>
      <name val="Times New Roman"/>
      <family val="1"/>
      <charset val="238"/>
    </font>
    <font>
      <vertAlign val="subscript"/>
      <sz val="16"/>
      <color indexed="55"/>
      <name val="Times New Roman"/>
      <family val="1"/>
      <charset val="238"/>
    </font>
    <font>
      <sz val="16"/>
      <color indexed="55"/>
      <name val="Times New Roman"/>
      <family val="1"/>
      <charset val="238"/>
    </font>
    <font>
      <sz val="14"/>
      <color theme="0" tint="-0.34998626667073579"/>
      <name val="Times New Roman"/>
      <family val="1"/>
      <charset val="238"/>
    </font>
    <font>
      <b/>
      <sz val="12"/>
      <color theme="0" tint="-0.14999847407452621"/>
      <name val="Times New Roman"/>
      <family val="1"/>
      <charset val="238"/>
    </font>
    <font>
      <sz val="16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5" fillId="0" borderId="0" xfId="0" applyFont="1"/>
    <xf numFmtId="0" fontId="5" fillId="0" borderId="11" xfId="0" applyFont="1" applyBorder="1"/>
    <xf numFmtId="0" fontId="5" fillId="0" borderId="31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11" fillId="0" borderId="0" xfId="0" applyFont="1"/>
    <xf numFmtId="0" fontId="7" fillId="5" borderId="19" xfId="0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vertical="center"/>
    </xf>
    <xf numFmtId="0" fontId="7" fillId="5" borderId="17" xfId="0" applyFont="1" applyFill="1" applyBorder="1" applyAlignment="1">
      <alignment horizontal="right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5" fillId="0" borderId="10" xfId="0" applyFont="1" applyBorder="1"/>
    <xf numFmtId="0" fontId="5" fillId="0" borderId="12" xfId="0" applyFont="1" applyBorder="1"/>
    <xf numFmtId="0" fontId="15" fillId="0" borderId="30" xfId="0" applyFont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5" fillId="0" borderId="19" xfId="0" applyFont="1" applyBorder="1"/>
    <xf numFmtId="0" fontId="13" fillId="0" borderId="0" xfId="0" applyFont="1" applyFill="1" applyBorder="1" applyAlignment="1"/>
    <xf numFmtId="0" fontId="13" fillId="4" borderId="13" xfId="0" applyFont="1" applyFill="1" applyBorder="1"/>
    <xf numFmtId="0" fontId="13" fillId="4" borderId="14" xfId="0" applyFont="1" applyFill="1" applyBorder="1"/>
    <xf numFmtId="0" fontId="13" fillId="4" borderId="2" xfId="0" applyFont="1" applyFill="1" applyBorder="1"/>
    <xf numFmtId="0" fontId="13" fillId="0" borderId="14" xfId="0" applyFont="1" applyFill="1" applyBorder="1"/>
    <xf numFmtId="0" fontId="11" fillId="0" borderId="0" xfId="0" applyFont="1" applyFill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/>
    <xf numFmtId="0" fontId="13" fillId="4" borderId="4" xfId="0" applyFont="1" applyFill="1" applyBorder="1" applyAlignment="1">
      <alignment horizontal="left"/>
    </xf>
    <xf numFmtId="0" fontId="5" fillId="0" borderId="3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8" fillId="0" borderId="3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5" xfId="0" applyFont="1" applyBorder="1"/>
    <xf numFmtId="0" fontId="5" fillId="0" borderId="46" xfId="0" applyFont="1" applyBorder="1"/>
    <xf numFmtId="0" fontId="7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9" xfId="0" quotePrefix="1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Fill="1" applyBorder="1"/>
    <xf numFmtId="0" fontId="13" fillId="4" borderId="15" xfId="0" applyFont="1" applyFill="1" applyBorder="1" applyAlignment="1">
      <alignment horizontal="right"/>
    </xf>
    <xf numFmtId="0" fontId="13" fillId="4" borderId="4" xfId="0" applyFont="1" applyFill="1" applyBorder="1"/>
    <xf numFmtId="0" fontId="21" fillId="0" borderId="0" xfId="0" applyFont="1" applyFill="1"/>
    <xf numFmtId="0" fontId="13" fillId="7" borderId="5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right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right"/>
    </xf>
    <xf numFmtId="0" fontId="19" fillId="5" borderId="16" xfId="0" applyFont="1" applyFill="1" applyBorder="1" applyAlignment="1">
      <alignment horizontal="center"/>
    </xf>
    <xf numFmtId="0" fontId="19" fillId="5" borderId="17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right"/>
    </xf>
    <xf numFmtId="0" fontId="16" fillId="5" borderId="36" xfId="0" applyFont="1" applyFill="1" applyBorder="1" applyAlignment="1">
      <alignment horizontal="right"/>
    </xf>
    <xf numFmtId="0" fontId="9" fillId="5" borderId="41" xfId="0" applyFont="1" applyFill="1" applyBorder="1" applyAlignment="1">
      <alignment horizontal="center"/>
    </xf>
    <xf numFmtId="0" fontId="19" fillId="5" borderId="43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7" borderId="21" xfId="0" applyFont="1" applyFill="1" applyBorder="1" applyAlignment="1">
      <alignment horizontal="right"/>
    </xf>
    <xf numFmtId="0" fontId="13" fillId="7" borderId="24" xfId="0" applyFont="1" applyFill="1" applyBorder="1" applyAlignment="1">
      <alignment horizontal="right"/>
    </xf>
    <xf numFmtId="0" fontId="13" fillId="7" borderId="26" xfId="0" applyFont="1" applyFill="1" applyBorder="1" applyAlignment="1">
      <alignment horizontal="right"/>
    </xf>
    <xf numFmtId="0" fontId="13" fillId="5" borderId="2" xfId="0" applyFont="1" applyFill="1" applyBorder="1" applyAlignment="1">
      <alignment horizontal="right"/>
    </xf>
    <xf numFmtId="0" fontId="21" fillId="0" borderId="0" xfId="0" applyFont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13" fillId="5" borderId="44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5" borderId="18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7" borderId="27" xfId="0" applyFont="1" applyFill="1" applyBorder="1" applyAlignment="1">
      <alignment horizontal="center"/>
    </xf>
    <xf numFmtId="0" fontId="13" fillId="7" borderId="28" xfId="0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  <xf numFmtId="0" fontId="22" fillId="0" borderId="0" xfId="1" applyFont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FFFF99"/>
      <color rgb="FF99FF99"/>
      <color rgb="FFCCFFCC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B20" sqref="B20"/>
    </sheetView>
  </sheetViews>
  <sheetFormatPr defaultRowHeight="13.2"/>
  <cols>
    <col min="1" max="1" width="4"/>
    <col min="2" max="2" width="17.6640625" customWidth="1"/>
    <col min="3" max="6" width="4.88671875" customWidth="1"/>
    <col min="7" max="7" width="6.109375" customWidth="1"/>
    <col min="10" max="10" width="4"/>
    <col min="11" max="11" width="17.6640625" customWidth="1"/>
    <col min="12" max="15" width="4.88671875" customWidth="1"/>
    <col min="16" max="16" width="6.109375" customWidth="1"/>
  </cols>
  <sheetData>
    <row r="1" spans="1:16" ht="16.2" thickBot="1">
      <c r="A1" s="94" t="s">
        <v>28</v>
      </c>
      <c r="B1" s="95"/>
      <c r="C1" s="95"/>
      <c r="D1" s="95"/>
      <c r="E1" s="95"/>
      <c r="F1" s="95"/>
      <c r="G1" s="96"/>
      <c r="J1" s="94" t="s">
        <v>29</v>
      </c>
      <c r="K1" s="95"/>
      <c r="L1" s="95"/>
      <c r="M1" s="95"/>
      <c r="N1" s="95"/>
      <c r="O1" s="95"/>
      <c r="P1" s="96"/>
    </row>
    <row r="2" spans="1:16" ht="20.399999999999999" thickBot="1">
      <c r="A2" s="49" t="s">
        <v>6</v>
      </c>
      <c r="B2" s="50" t="s">
        <v>20</v>
      </c>
      <c r="C2" s="51" t="s">
        <v>10</v>
      </c>
      <c r="D2" s="51" t="s">
        <v>11</v>
      </c>
      <c r="E2" s="51" t="s">
        <v>12</v>
      </c>
      <c r="F2" s="52" t="s">
        <v>13</v>
      </c>
      <c r="G2" s="92" t="s">
        <v>14</v>
      </c>
      <c r="J2" s="49" t="s">
        <v>6</v>
      </c>
      <c r="K2" s="50" t="s">
        <v>20</v>
      </c>
      <c r="L2" s="51" t="s">
        <v>10</v>
      </c>
      <c r="M2" s="51" t="s">
        <v>11</v>
      </c>
      <c r="N2" s="51" t="s">
        <v>12</v>
      </c>
      <c r="O2" s="52" t="s">
        <v>13</v>
      </c>
      <c r="P2" s="92" t="s">
        <v>14</v>
      </c>
    </row>
    <row r="3" spans="1:16" ht="15.6">
      <c r="A3" s="44">
        <v>1</v>
      </c>
      <c r="B3" s="112" t="s">
        <v>21</v>
      </c>
      <c r="C3" s="45">
        <v>5</v>
      </c>
      <c r="D3" s="45"/>
      <c r="E3" s="45"/>
      <c r="F3" s="46">
        <v>5</v>
      </c>
      <c r="G3" s="91">
        <f>SUM(C3:F3)</f>
        <v>10</v>
      </c>
      <c r="J3" s="44">
        <v>1</v>
      </c>
      <c r="K3" s="122" t="s">
        <v>35</v>
      </c>
      <c r="L3" s="93">
        <v>1</v>
      </c>
      <c r="M3" s="45">
        <v>5</v>
      </c>
      <c r="N3" s="45"/>
      <c r="O3" s="46">
        <v>1</v>
      </c>
      <c r="P3" s="91">
        <f t="shared" ref="P3:P11" si="0">SUM(L3:O3)</f>
        <v>7</v>
      </c>
    </row>
    <row r="4" spans="1:16" ht="15.6">
      <c r="A4" s="9">
        <v>2</v>
      </c>
      <c r="B4" s="113" t="s">
        <v>22</v>
      </c>
      <c r="C4" s="4">
        <v>3</v>
      </c>
      <c r="D4" s="4">
        <v>5</v>
      </c>
      <c r="E4" s="4">
        <v>8</v>
      </c>
      <c r="F4" s="39">
        <v>18</v>
      </c>
      <c r="G4" s="91">
        <f t="shared" ref="G4:G12" si="1">SUM(C4:F4)</f>
        <v>34</v>
      </c>
      <c r="J4" s="9">
        <v>2</v>
      </c>
      <c r="K4" s="123" t="s">
        <v>36</v>
      </c>
      <c r="L4" s="5">
        <v>5</v>
      </c>
      <c r="M4" s="4">
        <v>4</v>
      </c>
      <c r="N4" s="4">
        <v>10</v>
      </c>
      <c r="O4" s="39">
        <v>8</v>
      </c>
      <c r="P4" s="41">
        <f t="shared" si="0"/>
        <v>27</v>
      </c>
    </row>
    <row r="5" spans="1:16" ht="15.6">
      <c r="A5" s="9">
        <v>3</v>
      </c>
      <c r="B5" s="114" t="s">
        <v>23</v>
      </c>
      <c r="C5" s="4">
        <v>1</v>
      </c>
      <c r="D5" s="4"/>
      <c r="E5" s="4"/>
      <c r="F5" s="39">
        <v>1</v>
      </c>
      <c r="G5" s="91">
        <f t="shared" si="1"/>
        <v>2</v>
      </c>
      <c r="J5" s="9">
        <v>3</v>
      </c>
      <c r="K5" s="124" t="s">
        <v>21</v>
      </c>
      <c r="L5" s="5">
        <v>2</v>
      </c>
      <c r="M5" s="4">
        <v>3</v>
      </c>
      <c r="N5" s="4">
        <v>3</v>
      </c>
      <c r="O5" s="39"/>
      <c r="P5" s="41">
        <f t="shared" si="0"/>
        <v>8</v>
      </c>
    </row>
    <row r="6" spans="1:16" ht="15.6">
      <c r="A6" s="9">
        <v>4</v>
      </c>
      <c r="B6" s="115" t="s">
        <v>24</v>
      </c>
      <c r="C6" s="4">
        <v>5</v>
      </c>
      <c r="D6" s="4">
        <v>8</v>
      </c>
      <c r="E6" s="4">
        <v>7</v>
      </c>
      <c r="F6" s="39">
        <v>21</v>
      </c>
      <c r="G6" s="91">
        <f t="shared" si="1"/>
        <v>41</v>
      </c>
      <c r="J6" s="9">
        <v>4</v>
      </c>
      <c r="K6" s="125" t="s">
        <v>24</v>
      </c>
      <c r="L6" s="5">
        <v>4</v>
      </c>
      <c r="M6" s="4">
        <v>2</v>
      </c>
      <c r="N6" s="4">
        <v>10</v>
      </c>
      <c r="O6" s="39">
        <v>15</v>
      </c>
      <c r="P6" s="41">
        <f t="shared" si="0"/>
        <v>31</v>
      </c>
    </row>
    <row r="7" spans="1:16" ht="15.6">
      <c r="A7" s="9">
        <v>5</v>
      </c>
      <c r="B7" s="116" t="s">
        <v>25</v>
      </c>
      <c r="C7" s="4">
        <v>8</v>
      </c>
      <c r="D7" s="4"/>
      <c r="E7" s="4">
        <v>3</v>
      </c>
      <c r="F7" s="39"/>
      <c r="G7" s="91">
        <f t="shared" si="1"/>
        <v>11</v>
      </c>
      <c r="J7" s="9">
        <v>5</v>
      </c>
      <c r="K7" s="126" t="s">
        <v>25</v>
      </c>
      <c r="L7" s="5">
        <v>2</v>
      </c>
      <c r="M7" s="4"/>
      <c r="N7" s="4">
        <v>1</v>
      </c>
      <c r="O7" s="39"/>
      <c r="P7" s="41">
        <f t="shared" si="0"/>
        <v>3</v>
      </c>
    </row>
    <row r="8" spans="1:16" ht="15.6">
      <c r="A8" s="9">
        <v>6</v>
      </c>
      <c r="B8" s="117" t="s">
        <v>26</v>
      </c>
      <c r="C8" s="4">
        <v>14</v>
      </c>
      <c r="D8" s="4"/>
      <c r="E8" s="4">
        <v>12</v>
      </c>
      <c r="F8" s="39"/>
      <c r="G8" s="91">
        <f t="shared" si="1"/>
        <v>26</v>
      </c>
      <c r="J8" s="9">
        <v>6</v>
      </c>
      <c r="K8" s="127" t="s">
        <v>26</v>
      </c>
      <c r="L8" s="5">
        <v>4</v>
      </c>
      <c r="M8" s="4"/>
      <c r="N8" s="4">
        <v>2</v>
      </c>
      <c r="O8" s="39">
        <v>6</v>
      </c>
      <c r="P8" s="41">
        <f t="shared" si="0"/>
        <v>12</v>
      </c>
    </row>
    <row r="9" spans="1:16" ht="15.6">
      <c r="A9" s="9">
        <v>7</v>
      </c>
      <c r="B9" s="118" t="s">
        <v>27</v>
      </c>
      <c r="C9" s="4"/>
      <c r="D9" s="4">
        <v>1</v>
      </c>
      <c r="E9" s="4"/>
      <c r="F9" s="39"/>
      <c r="G9" s="91">
        <f t="shared" si="1"/>
        <v>1</v>
      </c>
      <c r="J9" s="9">
        <v>7</v>
      </c>
      <c r="K9" s="128" t="s">
        <v>23</v>
      </c>
      <c r="L9" s="5">
        <v>2</v>
      </c>
      <c r="M9" s="4"/>
      <c r="N9" s="4"/>
      <c r="O9" s="39"/>
      <c r="P9" s="41">
        <f t="shared" si="0"/>
        <v>2</v>
      </c>
    </row>
    <row r="10" spans="1:16" ht="15.6">
      <c r="A10" s="9">
        <v>8</v>
      </c>
      <c r="B10" s="119" t="s">
        <v>32</v>
      </c>
      <c r="C10" s="4"/>
      <c r="D10" s="4">
        <v>1</v>
      </c>
      <c r="E10" s="4"/>
      <c r="F10" s="39">
        <v>3</v>
      </c>
      <c r="G10" s="91">
        <f t="shared" si="1"/>
        <v>4</v>
      </c>
      <c r="J10" s="9">
        <v>8</v>
      </c>
      <c r="K10" s="129" t="s">
        <v>37</v>
      </c>
      <c r="L10" s="4"/>
      <c r="M10" s="4">
        <v>5</v>
      </c>
      <c r="N10" s="4"/>
      <c r="O10" s="39"/>
      <c r="P10" s="41">
        <f t="shared" si="0"/>
        <v>5</v>
      </c>
    </row>
    <row r="11" spans="1:16" ht="16.2" thickBot="1">
      <c r="A11" s="9">
        <v>9</v>
      </c>
      <c r="B11" s="120" t="s">
        <v>33</v>
      </c>
      <c r="C11" s="4"/>
      <c r="D11" s="4">
        <v>5</v>
      </c>
      <c r="E11" s="4"/>
      <c r="F11" s="39">
        <v>2</v>
      </c>
      <c r="G11" s="91">
        <f t="shared" si="1"/>
        <v>7</v>
      </c>
      <c r="J11" s="10">
        <v>9</v>
      </c>
      <c r="K11" s="130" t="s">
        <v>27</v>
      </c>
      <c r="L11" s="11"/>
      <c r="M11" s="11">
        <v>1</v>
      </c>
      <c r="N11" s="11">
        <v>1</v>
      </c>
      <c r="O11" s="40"/>
      <c r="P11" s="42">
        <f t="shared" si="0"/>
        <v>2</v>
      </c>
    </row>
    <row r="12" spans="1:16" ht="16.2" thickBot="1">
      <c r="A12" s="10">
        <v>10</v>
      </c>
      <c r="B12" s="121" t="s">
        <v>34</v>
      </c>
      <c r="C12" s="11"/>
      <c r="D12" s="11">
        <v>30</v>
      </c>
      <c r="E12" s="11"/>
      <c r="F12" s="40"/>
      <c r="G12" s="91">
        <f t="shared" si="1"/>
        <v>30</v>
      </c>
      <c r="J12" s="15"/>
      <c r="K12" s="7" t="s">
        <v>30</v>
      </c>
      <c r="L12" s="8">
        <f>COUNTIF(L3:L11,"&gt;0")</f>
        <v>7</v>
      </c>
      <c r="M12" s="8">
        <f>COUNTIF(M3:M11,"&gt;0")</f>
        <v>6</v>
      </c>
      <c r="N12" s="8">
        <f>COUNTIF(N3:N11,"&gt;0")</f>
        <v>6</v>
      </c>
      <c r="O12" s="12">
        <f>COUNTIF(O3:O11,"&gt;0")</f>
        <v>4</v>
      </c>
      <c r="P12" s="13">
        <f>COUNTIF(P3:P11,"&gt;0")</f>
        <v>9</v>
      </c>
    </row>
    <row r="13" spans="1:16" ht="16.2" thickBot="1">
      <c r="A13" s="15"/>
      <c r="B13" s="7" t="s">
        <v>30</v>
      </c>
      <c r="C13" s="8">
        <f>COUNTIF(C3:C12,"&gt;0")</f>
        <v>6</v>
      </c>
      <c r="D13" s="8">
        <f t="shared" ref="D13:F13" si="2">COUNTIF(D3:D12,"&gt;0")</f>
        <v>6</v>
      </c>
      <c r="E13" s="8">
        <f t="shared" si="2"/>
        <v>4</v>
      </c>
      <c r="F13" s="12">
        <f t="shared" si="2"/>
        <v>6</v>
      </c>
      <c r="G13" s="13">
        <f>COUNTIF(G3:G12,"&gt;0")</f>
        <v>10</v>
      </c>
      <c r="J13" s="16"/>
      <c r="K13" s="17" t="s">
        <v>31</v>
      </c>
      <c r="L13" s="18"/>
      <c r="M13" s="18"/>
      <c r="N13" s="18"/>
      <c r="O13" s="19"/>
      <c r="P13" s="14">
        <f>SUM(P3:P11)</f>
        <v>97</v>
      </c>
    </row>
    <row r="14" spans="1:16" ht="16.2" thickBot="1">
      <c r="A14" s="16"/>
      <c r="B14" s="17" t="s">
        <v>31</v>
      </c>
      <c r="C14" s="18"/>
      <c r="D14" s="18"/>
      <c r="E14" s="18"/>
      <c r="F14" s="19"/>
      <c r="G14" s="14">
        <f>SUM(G3:G12)</f>
        <v>166</v>
      </c>
    </row>
  </sheetData>
  <mergeCells count="2">
    <mergeCell ref="A1:G1"/>
    <mergeCell ref="J1:P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zoomScaleNormal="100" workbookViewId="0">
      <selection activeCell="G14" sqref="G14"/>
    </sheetView>
  </sheetViews>
  <sheetFormatPr defaultColWidth="9.109375" defaultRowHeight="13.2"/>
  <cols>
    <col min="1" max="1" width="4.44140625" style="6" customWidth="1"/>
    <col min="2" max="2" width="23" style="6" customWidth="1"/>
    <col min="3" max="3" width="6.33203125" style="6" customWidth="1"/>
    <col min="4" max="6" width="4.88671875" style="6" customWidth="1"/>
    <col min="7" max="7" width="10" style="6" customWidth="1"/>
    <col min="8" max="9" width="10.44140625" style="6" customWidth="1"/>
    <col min="10" max="10" width="14.33203125" style="6" customWidth="1"/>
    <col min="11" max="11" width="10.109375" style="6" customWidth="1"/>
    <col min="12" max="12" width="10.44140625" style="6" customWidth="1"/>
    <col min="13" max="13" width="16" style="6" customWidth="1"/>
    <col min="14" max="14" width="2.33203125" style="6" customWidth="1"/>
    <col min="15" max="16384" width="9.109375" style="6"/>
  </cols>
  <sheetData>
    <row r="1" spans="1:14" s="79" customFormat="1" ht="30.75" customHeight="1" thickBot="1">
      <c r="B1" s="80" t="s">
        <v>28</v>
      </c>
      <c r="C1" s="111"/>
      <c r="D1" s="111"/>
      <c r="E1" s="111"/>
      <c r="F1" s="111"/>
      <c r="G1" s="81"/>
      <c r="H1" s="97" t="s">
        <v>40</v>
      </c>
      <c r="I1" s="98"/>
      <c r="J1" s="99"/>
      <c r="K1" s="100" t="s">
        <v>41</v>
      </c>
      <c r="L1" s="101"/>
      <c r="M1" s="102"/>
    </row>
    <row r="2" spans="1:14" s="20" customFormat="1" ht="40.5" customHeight="1" thickBot="1">
      <c r="A2" s="49" t="s">
        <v>6</v>
      </c>
      <c r="B2" s="50" t="s">
        <v>20</v>
      </c>
      <c r="C2" s="51" t="s">
        <v>10</v>
      </c>
      <c r="D2" s="51" t="s">
        <v>11</v>
      </c>
      <c r="E2" s="51" t="s">
        <v>12</v>
      </c>
      <c r="F2" s="52" t="s">
        <v>13</v>
      </c>
      <c r="G2" s="90" t="s">
        <v>19</v>
      </c>
      <c r="H2" s="53" t="s">
        <v>15</v>
      </c>
      <c r="I2" s="54" t="s">
        <v>16</v>
      </c>
      <c r="J2" s="55" t="s">
        <v>17</v>
      </c>
      <c r="K2" s="56" t="s">
        <v>5</v>
      </c>
      <c r="L2" s="54" t="s">
        <v>9</v>
      </c>
      <c r="M2" s="55" t="s">
        <v>8</v>
      </c>
      <c r="N2" s="21"/>
    </row>
    <row r="3" spans="1:14" ht="20.25" customHeight="1">
      <c r="A3" s="44">
        <v>1</v>
      </c>
      <c r="B3" s="130" t="s">
        <v>21</v>
      </c>
      <c r="C3" s="45">
        <v>5</v>
      </c>
      <c r="D3" s="45"/>
      <c r="E3" s="45"/>
      <c r="F3" s="46">
        <v>5</v>
      </c>
      <c r="G3" s="88">
        <f>SUM(C3:F3)</f>
        <v>10</v>
      </c>
      <c r="H3" s="22">
        <f>G3/$G$14</f>
        <v>6.0240963855421686E-2</v>
      </c>
      <c r="I3" s="3">
        <f>LN(H3)</f>
        <v>-2.8094026953624978</v>
      </c>
      <c r="J3" s="48">
        <f>H3*I3</f>
        <v>-0.16924112622665649</v>
      </c>
      <c r="K3" s="89">
        <f t="shared" ref="K3:K12" si="0">1/$G$13</f>
        <v>0.1</v>
      </c>
      <c r="L3" s="3">
        <f>LN(K3)</f>
        <v>-2.3025850929940455</v>
      </c>
      <c r="M3" s="48">
        <f>K3*L3</f>
        <v>-0.23025850929940456</v>
      </c>
    </row>
    <row r="4" spans="1:14" ht="20.25" customHeight="1">
      <c r="A4" s="9">
        <v>2</v>
      </c>
      <c r="B4" s="130" t="s">
        <v>22</v>
      </c>
      <c r="C4" s="4">
        <v>3</v>
      </c>
      <c r="D4" s="4">
        <v>5</v>
      </c>
      <c r="E4" s="4">
        <v>8</v>
      </c>
      <c r="F4" s="39">
        <v>18</v>
      </c>
      <c r="G4" s="83">
        <f t="shared" ref="G4:G12" si="1">SUM(C4:F4)</f>
        <v>34</v>
      </c>
      <c r="H4" s="22">
        <f>G4/$G$14</f>
        <v>0.20481927710843373</v>
      </c>
      <c r="I4" s="2">
        <f t="shared" ref="I4:I11" si="2">LN(H4)</f>
        <v>-1.5856272637403819</v>
      </c>
      <c r="J4" s="23">
        <f t="shared" ref="J4:J11" si="3">H4*I4</f>
        <v>-0.32476702992272882</v>
      </c>
      <c r="K4" s="82">
        <f t="shared" si="0"/>
        <v>0.1</v>
      </c>
      <c r="L4" s="2">
        <f t="shared" ref="L4:L11" si="4">LN(K4)</f>
        <v>-2.3025850929940455</v>
      </c>
      <c r="M4" s="23">
        <f t="shared" ref="M4:M11" si="5">K4*L4</f>
        <v>-0.23025850929940456</v>
      </c>
    </row>
    <row r="5" spans="1:14" ht="20.25" customHeight="1">
      <c r="A5" s="9">
        <v>3</v>
      </c>
      <c r="B5" s="130" t="s">
        <v>23</v>
      </c>
      <c r="C5" s="4">
        <v>1</v>
      </c>
      <c r="D5" s="4"/>
      <c r="E5" s="4"/>
      <c r="F5" s="39">
        <v>1</v>
      </c>
      <c r="G5" s="83">
        <f t="shared" si="1"/>
        <v>2</v>
      </c>
      <c r="H5" s="22">
        <f t="shared" ref="H4:H11" si="6">G5/$G$14</f>
        <v>1.2048192771084338E-2</v>
      </c>
      <c r="I5" s="2">
        <f t="shared" si="2"/>
        <v>-4.4188406077965983</v>
      </c>
      <c r="J5" s="23">
        <f t="shared" si="3"/>
        <v>-5.3239043467428901E-2</v>
      </c>
      <c r="K5" s="82">
        <f t="shared" si="0"/>
        <v>0.1</v>
      </c>
      <c r="L5" s="2">
        <f t="shared" si="4"/>
        <v>-2.3025850929940455</v>
      </c>
      <c r="M5" s="23">
        <f t="shared" si="5"/>
        <v>-0.23025850929940456</v>
      </c>
    </row>
    <row r="6" spans="1:14" ht="20.25" customHeight="1">
      <c r="A6" s="9">
        <v>4</v>
      </c>
      <c r="B6" s="130" t="s">
        <v>24</v>
      </c>
      <c r="C6" s="4">
        <v>5</v>
      </c>
      <c r="D6" s="4">
        <v>8</v>
      </c>
      <c r="E6" s="4">
        <v>7</v>
      </c>
      <c r="F6" s="39">
        <v>21</v>
      </c>
      <c r="G6" s="83">
        <f t="shared" si="1"/>
        <v>41</v>
      </c>
      <c r="H6" s="22">
        <f t="shared" si="6"/>
        <v>0.24698795180722891</v>
      </c>
      <c r="I6" s="2">
        <f t="shared" si="2"/>
        <v>-1.3984157216522355</v>
      </c>
      <c r="J6" s="23">
        <f t="shared" si="3"/>
        <v>-0.34539183486591357</v>
      </c>
      <c r="K6" s="82">
        <f t="shared" si="0"/>
        <v>0.1</v>
      </c>
      <c r="L6" s="2">
        <f t="shared" si="4"/>
        <v>-2.3025850929940455</v>
      </c>
      <c r="M6" s="23">
        <f t="shared" si="5"/>
        <v>-0.23025850929940456</v>
      </c>
    </row>
    <row r="7" spans="1:14" ht="20.25" customHeight="1">
      <c r="A7" s="9">
        <v>5</v>
      </c>
      <c r="B7" s="130" t="s">
        <v>25</v>
      </c>
      <c r="C7" s="4">
        <v>8</v>
      </c>
      <c r="D7" s="4"/>
      <c r="E7" s="4">
        <v>3</v>
      </c>
      <c r="F7" s="39"/>
      <c r="G7" s="83">
        <f t="shared" si="1"/>
        <v>11</v>
      </c>
      <c r="H7" s="22">
        <f t="shared" si="6"/>
        <v>6.6265060240963861E-2</v>
      </c>
      <c r="I7" s="2">
        <f t="shared" si="2"/>
        <v>-2.7140925155581725</v>
      </c>
      <c r="J7" s="23">
        <f t="shared" si="3"/>
        <v>-0.17984950404301145</v>
      </c>
      <c r="K7" s="82">
        <f t="shared" si="0"/>
        <v>0.1</v>
      </c>
      <c r="L7" s="2">
        <f t="shared" si="4"/>
        <v>-2.3025850929940455</v>
      </c>
      <c r="M7" s="23">
        <f t="shared" si="5"/>
        <v>-0.23025850929940456</v>
      </c>
    </row>
    <row r="8" spans="1:14" ht="20.25" customHeight="1">
      <c r="A8" s="9">
        <v>6</v>
      </c>
      <c r="B8" s="130" t="s">
        <v>26</v>
      </c>
      <c r="C8" s="4">
        <v>14</v>
      </c>
      <c r="D8" s="4"/>
      <c r="E8" s="4">
        <v>12</v>
      </c>
      <c r="F8" s="39"/>
      <c r="G8" s="83">
        <f t="shared" si="1"/>
        <v>26</v>
      </c>
      <c r="H8" s="22">
        <f t="shared" si="6"/>
        <v>0.15662650602409639</v>
      </c>
      <c r="I8" s="2">
        <f t="shared" si="2"/>
        <v>-1.8538912503350611</v>
      </c>
      <c r="J8" s="23">
        <f t="shared" si="3"/>
        <v>-0.29036850908862405</v>
      </c>
      <c r="K8" s="82">
        <f t="shared" si="0"/>
        <v>0.1</v>
      </c>
      <c r="L8" s="2">
        <f t="shared" si="4"/>
        <v>-2.3025850929940455</v>
      </c>
      <c r="M8" s="23">
        <f t="shared" si="5"/>
        <v>-0.23025850929940456</v>
      </c>
    </row>
    <row r="9" spans="1:14" ht="20.25" customHeight="1">
      <c r="A9" s="9">
        <v>7</v>
      </c>
      <c r="B9" s="130" t="s">
        <v>27</v>
      </c>
      <c r="C9" s="4"/>
      <c r="D9" s="4">
        <v>1</v>
      </c>
      <c r="E9" s="4"/>
      <c r="F9" s="39"/>
      <c r="G9" s="83">
        <f t="shared" si="1"/>
        <v>1</v>
      </c>
      <c r="H9" s="22">
        <f t="shared" si="6"/>
        <v>6.024096385542169E-3</v>
      </c>
      <c r="I9" s="2">
        <f t="shared" si="2"/>
        <v>-5.1119877883565428</v>
      </c>
      <c r="J9" s="23">
        <f t="shared" si="3"/>
        <v>-3.0795107158774357E-2</v>
      </c>
      <c r="K9" s="82">
        <f t="shared" si="0"/>
        <v>0.1</v>
      </c>
      <c r="L9" s="2">
        <f t="shared" si="4"/>
        <v>-2.3025850929940455</v>
      </c>
      <c r="M9" s="23">
        <f t="shared" si="5"/>
        <v>-0.23025850929940456</v>
      </c>
    </row>
    <row r="10" spans="1:14" ht="20.25" customHeight="1">
      <c r="A10" s="9">
        <v>8</v>
      </c>
      <c r="B10" s="130" t="s">
        <v>32</v>
      </c>
      <c r="C10" s="4"/>
      <c r="D10" s="4">
        <v>1</v>
      </c>
      <c r="E10" s="4"/>
      <c r="F10" s="39">
        <v>3</v>
      </c>
      <c r="G10" s="83">
        <f t="shared" si="1"/>
        <v>4</v>
      </c>
      <c r="H10" s="22">
        <f t="shared" si="6"/>
        <v>2.4096385542168676E-2</v>
      </c>
      <c r="I10" s="2">
        <f t="shared" si="2"/>
        <v>-3.7256934272366524</v>
      </c>
      <c r="J10" s="23">
        <f t="shared" si="3"/>
        <v>-8.9775745234618134E-2</v>
      </c>
      <c r="K10" s="82">
        <f t="shared" si="0"/>
        <v>0.1</v>
      </c>
      <c r="L10" s="2">
        <f t="shared" si="4"/>
        <v>-2.3025850929940455</v>
      </c>
      <c r="M10" s="23">
        <f t="shared" si="5"/>
        <v>-0.23025850929940456</v>
      </c>
    </row>
    <row r="11" spans="1:14" ht="20.25" customHeight="1">
      <c r="A11" s="9">
        <v>9</v>
      </c>
      <c r="B11" s="130" t="s">
        <v>33</v>
      </c>
      <c r="C11" s="4"/>
      <c r="D11" s="4">
        <v>5</v>
      </c>
      <c r="E11" s="4"/>
      <c r="F11" s="39">
        <v>2</v>
      </c>
      <c r="G11" s="83">
        <f t="shared" si="1"/>
        <v>7</v>
      </c>
      <c r="H11" s="22">
        <f t="shared" si="6"/>
        <v>4.2168674698795178E-2</v>
      </c>
      <c r="I11" s="2">
        <f t="shared" si="2"/>
        <v>-3.1660776393012302</v>
      </c>
      <c r="J11" s="23">
        <f t="shared" si="3"/>
        <v>-0.13350929804282294</v>
      </c>
      <c r="K11" s="82">
        <f t="shared" si="0"/>
        <v>0.1</v>
      </c>
      <c r="L11" s="2">
        <f t="shared" si="4"/>
        <v>-2.3025850929940455</v>
      </c>
      <c r="M11" s="23">
        <f t="shared" si="5"/>
        <v>-0.23025850929940456</v>
      </c>
    </row>
    <row r="12" spans="1:14" ht="20.25" customHeight="1" thickBot="1">
      <c r="A12" s="10">
        <v>10</v>
      </c>
      <c r="B12" s="130" t="s">
        <v>34</v>
      </c>
      <c r="C12" s="11"/>
      <c r="D12" s="11">
        <v>30</v>
      </c>
      <c r="E12" s="11"/>
      <c r="F12" s="40"/>
      <c r="G12" s="84">
        <f t="shared" si="1"/>
        <v>30</v>
      </c>
      <c r="H12" s="22">
        <f t="shared" ref="H12" si="7">G12/$G$14</f>
        <v>0.18072289156626506</v>
      </c>
      <c r="I12" s="2">
        <f t="shared" ref="I12" si="8">LN(H12)</f>
        <v>-1.7107904066943878</v>
      </c>
      <c r="J12" s="23">
        <f t="shared" ref="J12" si="9">H12*I12</f>
        <v>-0.30917898916163633</v>
      </c>
      <c r="K12" s="82">
        <f t="shared" si="0"/>
        <v>0.1</v>
      </c>
      <c r="L12" s="2">
        <f t="shared" ref="L12" si="10">LN(K12)</f>
        <v>-2.3025850929940455</v>
      </c>
      <c r="M12" s="23">
        <f t="shared" ref="M12" si="11">K12*L12</f>
        <v>-0.23025850929940456</v>
      </c>
    </row>
    <row r="13" spans="1:14" ht="24">
      <c r="A13" s="20"/>
      <c r="B13" s="70" t="s">
        <v>38</v>
      </c>
      <c r="C13" s="65">
        <f>COUNTIF(C3:C12,"&gt;0")</f>
        <v>6</v>
      </c>
      <c r="D13" s="66">
        <f>COUNTIF(D3:D12,"&gt;0")</f>
        <v>6</v>
      </c>
      <c r="E13" s="66">
        <f>COUNTIF(E3:E12,"&gt;0")</f>
        <v>4</v>
      </c>
      <c r="F13" s="72">
        <f>COUNTIF(F3:F12,"&gt;0")</f>
        <v>6</v>
      </c>
      <c r="G13" s="62">
        <f>COUNTIF(G3:G12,"&gt;0")</f>
        <v>10</v>
      </c>
      <c r="H13" s="24"/>
      <c r="I13" s="1"/>
      <c r="J13" s="24"/>
      <c r="K13" s="25"/>
      <c r="L13" s="1"/>
      <c r="M13" s="24"/>
    </row>
    <row r="14" spans="1:14" ht="24" thickBot="1">
      <c r="A14" s="20"/>
      <c r="B14" s="71" t="s">
        <v>39</v>
      </c>
      <c r="C14" s="68">
        <f t="shared" ref="C14:H14" si="12">SUM(C3:C12)</f>
        <v>36</v>
      </c>
      <c r="D14" s="69">
        <f t="shared" si="12"/>
        <v>50</v>
      </c>
      <c r="E14" s="69">
        <f t="shared" si="12"/>
        <v>30</v>
      </c>
      <c r="F14" s="73">
        <f t="shared" si="12"/>
        <v>50</v>
      </c>
      <c r="G14" s="63">
        <f>SUM(G3:G12)</f>
        <v>166</v>
      </c>
      <c r="H14" s="26">
        <f t="shared" si="12"/>
        <v>0.99999999999999989</v>
      </c>
      <c r="I14" s="1"/>
      <c r="J14" s="27">
        <f>SUM(J3:J12)</f>
        <v>-1.9261161872122152</v>
      </c>
      <c r="K14" s="26">
        <f>SUM(K3:K12)</f>
        <v>0.99999999999999989</v>
      </c>
      <c r="L14" s="1"/>
      <c r="M14" s="27">
        <f>SUM(M3:M12)</f>
        <v>-2.3025850929940455</v>
      </c>
    </row>
    <row r="15" spans="1:14" ht="13.8" thickBot="1"/>
    <row r="16" spans="1:14" s="57" customFormat="1" ht="21.6" thickBot="1">
      <c r="B16" s="75" t="s">
        <v>0</v>
      </c>
      <c r="C16" s="109">
        <f>$G$13</f>
        <v>10</v>
      </c>
      <c r="D16" s="110"/>
      <c r="E16" s="28"/>
      <c r="F16" s="58"/>
      <c r="H16" s="29" t="s">
        <v>2</v>
      </c>
      <c r="I16" s="30"/>
      <c r="J16" s="59">
        <f>-1*J14</f>
        <v>1.9261161872122152</v>
      </c>
      <c r="K16" s="31" t="s">
        <v>3</v>
      </c>
      <c r="L16" s="37"/>
      <c r="M16" s="60">
        <f>-1*M14</f>
        <v>2.3025850929940455</v>
      </c>
    </row>
    <row r="17" spans="2:15" s="57" customFormat="1" ht="21.6" thickBot="1">
      <c r="B17" s="76" t="s">
        <v>1</v>
      </c>
      <c r="C17" s="107">
        <f>$G$14</f>
        <v>166</v>
      </c>
      <c r="D17" s="108"/>
      <c r="E17" s="28"/>
      <c r="F17" s="58"/>
      <c r="H17" s="32"/>
      <c r="I17" s="32"/>
      <c r="J17" s="32"/>
      <c r="K17" s="32"/>
      <c r="L17" s="32"/>
      <c r="M17" s="32"/>
      <c r="N17" s="61"/>
      <c r="O17" s="61"/>
    </row>
    <row r="18" spans="2:15" s="57" customFormat="1" ht="24.6" thickBot="1">
      <c r="B18" s="77" t="s">
        <v>18</v>
      </c>
      <c r="C18" s="105">
        <f>$C$16/$C$19-1</f>
        <v>0.81818181818181812</v>
      </c>
      <c r="D18" s="106"/>
      <c r="E18" s="28"/>
      <c r="F18" s="58"/>
      <c r="H18" s="34"/>
      <c r="I18" s="34"/>
      <c r="J18" s="35"/>
      <c r="K18" s="36" t="s">
        <v>4</v>
      </c>
      <c r="L18" s="37"/>
      <c r="M18" s="38">
        <f>$J$16/$M$16</f>
        <v>0.83650163161079594</v>
      </c>
    </row>
    <row r="19" spans="2:15" s="57" customFormat="1" ht="21.6" thickBot="1">
      <c r="B19" s="78" t="s">
        <v>42</v>
      </c>
      <c r="C19" s="103">
        <f>AVERAGE($C$13:$F$13)</f>
        <v>5.5</v>
      </c>
      <c r="D19" s="104"/>
      <c r="E19" s="28"/>
      <c r="F19" s="58"/>
      <c r="K19" s="61"/>
      <c r="L19" s="61"/>
      <c r="M19" s="61"/>
    </row>
    <row r="20" spans="2:15">
      <c r="E20" s="33"/>
      <c r="F20" s="33"/>
    </row>
  </sheetData>
  <mergeCells count="7">
    <mergeCell ref="H1:J1"/>
    <mergeCell ref="K1:M1"/>
    <mergeCell ref="C19:D19"/>
    <mergeCell ref="C18:D18"/>
    <mergeCell ref="C17:D17"/>
    <mergeCell ref="C16:D16"/>
    <mergeCell ref="C1:F1"/>
  </mergeCells>
  <pageMargins left="0.19685039370078741" right="0.15748031496062992" top="0.74803149606299213" bottom="0.74803149606299213" header="0.31496062992125984" footer="0.31496062992125984"/>
  <pageSetup paperSize="9"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M17" sqref="M17"/>
    </sheetView>
  </sheetViews>
  <sheetFormatPr defaultColWidth="9.109375" defaultRowHeight="13.2"/>
  <cols>
    <col min="1" max="1" width="4.44140625" style="6" customWidth="1"/>
    <col min="2" max="2" width="23" style="6" customWidth="1"/>
    <col min="3" max="6" width="4.88671875" style="6" customWidth="1"/>
    <col min="7" max="7" width="8.33203125" style="6" customWidth="1"/>
    <col min="8" max="9" width="10.44140625" style="6" customWidth="1"/>
    <col min="10" max="10" width="12.5546875" style="6" customWidth="1"/>
    <col min="11" max="11" width="10.109375" style="6" customWidth="1"/>
    <col min="12" max="12" width="10.44140625" style="6" customWidth="1"/>
    <col min="13" max="13" width="15.44140625" style="6" customWidth="1"/>
    <col min="14" max="14" width="2.33203125" style="6" customWidth="1"/>
    <col min="15" max="16384" width="9.109375" style="6"/>
  </cols>
  <sheetData>
    <row r="1" spans="1:15" s="79" customFormat="1" ht="32.25" customHeight="1" thickBot="1">
      <c r="B1" s="85" t="s">
        <v>29</v>
      </c>
      <c r="C1" s="86"/>
      <c r="D1" s="86"/>
      <c r="E1" s="86"/>
      <c r="F1" s="86"/>
      <c r="G1" s="87"/>
      <c r="H1" s="97" t="s">
        <v>40</v>
      </c>
      <c r="I1" s="98"/>
      <c r="J1" s="99"/>
      <c r="K1" s="100" t="s">
        <v>41</v>
      </c>
      <c r="L1" s="101"/>
      <c r="M1" s="102"/>
    </row>
    <row r="2" spans="1:15" s="20" customFormat="1" ht="40.5" customHeight="1" thickBot="1">
      <c r="A2" s="49" t="s">
        <v>6</v>
      </c>
      <c r="B2" s="50" t="s">
        <v>20</v>
      </c>
      <c r="C2" s="51" t="s">
        <v>10</v>
      </c>
      <c r="D2" s="51" t="s">
        <v>11</v>
      </c>
      <c r="E2" s="51" t="s">
        <v>12</v>
      </c>
      <c r="F2" s="52" t="s">
        <v>13</v>
      </c>
      <c r="G2" s="90" t="s">
        <v>19</v>
      </c>
      <c r="H2" s="53" t="s">
        <v>15</v>
      </c>
      <c r="I2" s="54" t="s">
        <v>16</v>
      </c>
      <c r="J2" s="55" t="s">
        <v>17</v>
      </c>
      <c r="K2" s="56" t="s">
        <v>5</v>
      </c>
      <c r="L2" s="54" t="s">
        <v>9</v>
      </c>
      <c r="M2" s="55" t="s">
        <v>8</v>
      </c>
      <c r="N2" s="21"/>
    </row>
    <row r="3" spans="1:15" ht="20.399999999999999">
      <c r="A3" s="44">
        <v>1</v>
      </c>
      <c r="B3" s="130" t="s">
        <v>35</v>
      </c>
      <c r="C3" s="45">
        <v>1</v>
      </c>
      <c r="D3" s="45">
        <v>5</v>
      </c>
      <c r="E3" s="45"/>
      <c r="F3" s="46">
        <v>1</v>
      </c>
      <c r="G3" s="74">
        <f t="shared" ref="G3:G11" si="0">SUM(C3:F3)</f>
        <v>7</v>
      </c>
      <c r="H3" s="47">
        <f>G3/$G$13</f>
        <v>7.2164948453608241E-2</v>
      </c>
      <c r="I3" s="3">
        <f>LN(H3)</f>
        <v>-2.6288008294480698</v>
      </c>
      <c r="J3" s="48">
        <f>H3*I3</f>
        <v>-0.18970727635192255</v>
      </c>
      <c r="K3" s="47">
        <f t="shared" ref="K3:K11" si="1">1/$G$12</f>
        <v>0.1111111111111111</v>
      </c>
      <c r="L3" s="3">
        <f>LN(K3)</f>
        <v>-2.1972245773362196</v>
      </c>
      <c r="M3" s="48">
        <f>K3*L3</f>
        <v>-0.24413606414846883</v>
      </c>
    </row>
    <row r="4" spans="1:15" ht="20.399999999999999">
      <c r="A4" s="9">
        <v>2</v>
      </c>
      <c r="B4" s="130" t="s">
        <v>36</v>
      </c>
      <c r="C4" s="4">
        <v>5</v>
      </c>
      <c r="D4" s="4">
        <v>4</v>
      </c>
      <c r="E4" s="4">
        <v>10</v>
      </c>
      <c r="F4" s="39">
        <v>8</v>
      </c>
      <c r="G4" s="74">
        <f t="shared" si="0"/>
        <v>27</v>
      </c>
      <c r="H4" s="22">
        <f t="shared" ref="H4:H11" si="2">G4/$G$13</f>
        <v>0.27835051546391754</v>
      </c>
      <c r="I4" s="2">
        <f t="shared" ref="I4:I11" si="3">LN(H4)</f>
        <v>-1.2788741124990537</v>
      </c>
      <c r="J4" s="23">
        <f t="shared" ref="J4:J11" si="4">H4*I4</f>
        <v>-0.35597526842757166</v>
      </c>
      <c r="K4" s="22">
        <f t="shared" si="1"/>
        <v>0.1111111111111111</v>
      </c>
      <c r="L4" s="2">
        <f t="shared" ref="L4:L11" si="5">LN(K4)</f>
        <v>-2.1972245773362196</v>
      </c>
      <c r="M4" s="23">
        <f t="shared" ref="M4:M11" si="6">K4*L4</f>
        <v>-0.24413606414846883</v>
      </c>
    </row>
    <row r="5" spans="1:15" ht="20.399999999999999">
      <c r="A5" s="9">
        <v>3</v>
      </c>
      <c r="B5" s="130" t="s">
        <v>21</v>
      </c>
      <c r="C5" s="4">
        <v>2</v>
      </c>
      <c r="D5" s="4">
        <v>3</v>
      </c>
      <c r="E5" s="4">
        <v>3</v>
      </c>
      <c r="F5" s="39"/>
      <c r="G5" s="74">
        <f t="shared" si="0"/>
        <v>8</v>
      </c>
      <c r="H5" s="22">
        <f t="shared" si="2"/>
        <v>8.247422680412371E-2</v>
      </c>
      <c r="I5" s="2">
        <f t="shared" si="3"/>
        <v>-2.4952694368235471</v>
      </c>
      <c r="J5" s="23">
        <f t="shared" si="4"/>
        <v>-0.20579541746998326</v>
      </c>
      <c r="K5" s="22">
        <f t="shared" si="1"/>
        <v>0.1111111111111111</v>
      </c>
      <c r="L5" s="2">
        <f t="shared" si="5"/>
        <v>-2.1972245773362196</v>
      </c>
      <c r="M5" s="23">
        <f t="shared" si="6"/>
        <v>-0.24413606414846883</v>
      </c>
    </row>
    <row r="6" spans="1:15" ht="20.399999999999999">
      <c r="A6" s="9">
        <v>4</v>
      </c>
      <c r="B6" s="130" t="s">
        <v>24</v>
      </c>
      <c r="C6" s="4">
        <v>4</v>
      </c>
      <c r="D6" s="4">
        <v>2</v>
      </c>
      <c r="E6" s="4">
        <v>10</v>
      </c>
      <c r="F6" s="39">
        <v>15</v>
      </c>
      <c r="G6" s="74">
        <f t="shared" si="0"/>
        <v>31</v>
      </c>
      <c r="H6" s="22">
        <f t="shared" si="2"/>
        <v>0.31958762886597936</v>
      </c>
      <c r="I6" s="2">
        <f t="shared" si="3"/>
        <v>-1.1407237740182365</v>
      </c>
      <c r="J6" s="23">
        <f t="shared" si="4"/>
        <v>-0.36456120612953946</v>
      </c>
      <c r="K6" s="22">
        <f t="shared" si="1"/>
        <v>0.1111111111111111</v>
      </c>
      <c r="L6" s="2">
        <f t="shared" si="5"/>
        <v>-2.1972245773362196</v>
      </c>
      <c r="M6" s="23">
        <f t="shared" si="6"/>
        <v>-0.24413606414846883</v>
      </c>
    </row>
    <row r="7" spans="1:15" ht="20.399999999999999">
      <c r="A7" s="9">
        <v>5</v>
      </c>
      <c r="B7" s="130" t="s">
        <v>25</v>
      </c>
      <c r="C7" s="4">
        <v>2</v>
      </c>
      <c r="D7" s="4"/>
      <c r="E7" s="4">
        <v>1</v>
      </c>
      <c r="F7" s="39"/>
      <c r="G7" s="74">
        <f t="shared" si="0"/>
        <v>3</v>
      </c>
      <c r="H7" s="22">
        <f t="shared" si="2"/>
        <v>3.0927835051546393E-2</v>
      </c>
      <c r="I7" s="2">
        <f t="shared" si="3"/>
        <v>-3.4760986898352733</v>
      </c>
      <c r="J7" s="23">
        <f t="shared" si="4"/>
        <v>-0.10750820690212186</v>
      </c>
      <c r="K7" s="22">
        <f t="shared" si="1"/>
        <v>0.1111111111111111</v>
      </c>
      <c r="L7" s="2">
        <f t="shared" si="5"/>
        <v>-2.1972245773362196</v>
      </c>
      <c r="M7" s="23">
        <f t="shared" si="6"/>
        <v>-0.24413606414846883</v>
      </c>
    </row>
    <row r="8" spans="1:15" ht="20.399999999999999">
      <c r="A8" s="9">
        <v>6</v>
      </c>
      <c r="B8" s="130" t="s">
        <v>26</v>
      </c>
      <c r="C8" s="4">
        <v>4</v>
      </c>
      <c r="D8" s="4"/>
      <c r="E8" s="4">
        <v>2</v>
      </c>
      <c r="F8" s="39">
        <v>6</v>
      </c>
      <c r="G8" s="74">
        <f t="shared" si="0"/>
        <v>12</v>
      </c>
      <c r="H8" s="22">
        <f t="shared" si="2"/>
        <v>0.12371134020618557</v>
      </c>
      <c r="I8" s="2">
        <f t="shared" si="3"/>
        <v>-2.0898043287153825</v>
      </c>
      <c r="J8" s="23">
        <f t="shared" si="4"/>
        <v>-0.25853249427406794</v>
      </c>
      <c r="K8" s="22">
        <f t="shared" si="1"/>
        <v>0.1111111111111111</v>
      </c>
      <c r="L8" s="2">
        <f t="shared" si="5"/>
        <v>-2.1972245773362196</v>
      </c>
      <c r="M8" s="23">
        <f t="shared" si="6"/>
        <v>-0.24413606414846883</v>
      </c>
    </row>
    <row r="9" spans="1:15" ht="20.399999999999999">
      <c r="A9" s="9">
        <v>7</v>
      </c>
      <c r="B9" s="130" t="s">
        <v>23</v>
      </c>
      <c r="C9" s="4">
        <v>2</v>
      </c>
      <c r="D9" s="4"/>
      <c r="E9" s="4"/>
      <c r="F9" s="39"/>
      <c r="G9" s="74">
        <f t="shared" si="0"/>
        <v>2</v>
      </c>
      <c r="H9" s="22">
        <f t="shared" si="2"/>
        <v>2.0618556701030927E-2</v>
      </c>
      <c r="I9" s="2">
        <f t="shared" si="3"/>
        <v>-3.8815637979434374</v>
      </c>
      <c r="J9" s="23">
        <f t="shared" si="4"/>
        <v>-8.0032243256565716E-2</v>
      </c>
      <c r="K9" s="22">
        <f t="shared" si="1"/>
        <v>0.1111111111111111</v>
      </c>
      <c r="L9" s="2">
        <f t="shared" si="5"/>
        <v>-2.1972245773362196</v>
      </c>
      <c r="M9" s="23">
        <f t="shared" si="6"/>
        <v>-0.24413606414846883</v>
      </c>
    </row>
    <row r="10" spans="1:15" ht="20.399999999999999">
      <c r="A10" s="9">
        <v>8</v>
      </c>
      <c r="B10" s="130" t="s">
        <v>37</v>
      </c>
      <c r="C10" s="4"/>
      <c r="D10" s="4">
        <v>5</v>
      </c>
      <c r="E10" s="4"/>
      <c r="F10" s="39"/>
      <c r="G10" s="74">
        <f t="shared" si="0"/>
        <v>5</v>
      </c>
      <c r="H10" s="22">
        <f t="shared" si="2"/>
        <v>5.1546391752577317E-2</v>
      </c>
      <c r="I10" s="2">
        <f t="shared" si="3"/>
        <v>-2.9652730660692823</v>
      </c>
      <c r="J10" s="23">
        <f t="shared" si="4"/>
        <v>-0.15284912711697329</v>
      </c>
      <c r="K10" s="22">
        <f t="shared" si="1"/>
        <v>0.1111111111111111</v>
      </c>
      <c r="L10" s="2">
        <f t="shared" si="5"/>
        <v>-2.1972245773362196</v>
      </c>
      <c r="M10" s="23">
        <f t="shared" si="6"/>
        <v>-0.24413606414846883</v>
      </c>
    </row>
    <row r="11" spans="1:15" ht="21" thickBot="1">
      <c r="A11" s="10">
        <v>9</v>
      </c>
      <c r="B11" s="130" t="s">
        <v>27</v>
      </c>
      <c r="C11" s="11"/>
      <c r="D11" s="11">
        <v>1</v>
      </c>
      <c r="E11" s="11">
        <v>1</v>
      </c>
      <c r="F11" s="40"/>
      <c r="G11" s="74">
        <f t="shared" si="0"/>
        <v>2</v>
      </c>
      <c r="H11" s="22">
        <f t="shared" si="2"/>
        <v>2.0618556701030927E-2</v>
      </c>
      <c r="I11" s="2">
        <f t="shared" si="3"/>
        <v>-3.8815637979434374</v>
      </c>
      <c r="J11" s="23">
        <f t="shared" si="4"/>
        <v>-8.0032243256565716E-2</v>
      </c>
      <c r="K11" s="22">
        <f t="shared" si="1"/>
        <v>0.1111111111111111</v>
      </c>
      <c r="L11" s="2">
        <f t="shared" si="5"/>
        <v>-2.1972245773362196</v>
      </c>
      <c r="M11" s="23">
        <f t="shared" si="6"/>
        <v>-0.24413606414846883</v>
      </c>
    </row>
    <row r="12" spans="1:15" ht="24">
      <c r="A12" s="20"/>
      <c r="B12" s="64" t="s">
        <v>38</v>
      </c>
      <c r="C12" s="65">
        <f>COUNTIF(C3:C11,"&gt;0")</f>
        <v>7</v>
      </c>
      <c r="D12" s="66">
        <f>COUNTIF(D3:D11,"&gt;0")</f>
        <v>6</v>
      </c>
      <c r="E12" s="66">
        <f>COUNTIF(E3:E11,"&gt;0")</f>
        <v>6</v>
      </c>
      <c r="F12" s="66">
        <f>COUNTIF(F3:F11,"&gt;0")</f>
        <v>4</v>
      </c>
      <c r="G12" s="62">
        <f>COUNTIF(G3:G11,"&gt;0")</f>
        <v>9</v>
      </c>
      <c r="H12" s="24"/>
      <c r="I12" s="1"/>
      <c r="J12" s="24"/>
      <c r="K12" s="25"/>
      <c r="L12" s="1"/>
      <c r="M12" s="24"/>
    </row>
    <row r="13" spans="1:15" ht="24" thickBot="1">
      <c r="A13" s="20"/>
      <c r="B13" s="67" t="s">
        <v>39</v>
      </c>
      <c r="C13" s="68">
        <f t="shared" ref="C13:H13" si="7">SUM(C3:C11)</f>
        <v>20</v>
      </c>
      <c r="D13" s="69">
        <f t="shared" si="7"/>
        <v>20</v>
      </c>
      <c r="E13" s="69">
        <f t="shared" si="7"/>
        <v>27</v>
      </c>
      <c r="F13" s="69">
        <f t="shared" si="7"/>
        <v>30</v>
      </c>
      <c r="G13" s="63">
        <f t="shared" si="7"/>
        <v>97</v>
      </c>
      <c r="H13" s="26">
        <f>SUM(H3:H11)</f>
        <v>1</v>
      </c>
      <c r="I13" s="1"/>
      <c r="J13" s="27">
        <f>SUM(J3:J11)</f>
        <v>-1.7949934831853112</v>
      </c>
      <c r="K13" s="26">
        <f>SUM(K3:K11)</f>
        <v>1.0000000000000002</v>
      </c>
      <c r="L13" s="1"/>
      <c r="M13" s="27">
        <f>SUM(M3:M11)</f>
        <v>-2.1972245773362196</v>
      </c>
    </row>
    <row r="14" spans="1:15" ht="13.8" thickBot="1"/>
    <row r="15" spans="1:15" s="57" customFormat="1" ht="21.6" thickBot="1">
      <c r="B15" s="75" t="s">
        <v>0</v>
      </c>
      <c r="C15" s="109">
        <f>$G$12</f>
        <v>9</v>
      </c>
      <c r="D15" s="110"/>
      <c r="E15" s="28"/>
      <c r="F15" s="58"/>
      <c r="H15" s="43" t="s">
        <v>2</v>
      </c>
      <c r="I15" s="30"/>
      <c r="J15" s="59">
        <f>-1*J13</f>
        <v>1.7949934831853112</v>
      </c>
      <c r="K15" s="31" t="s">
        <v>3</v>
      </c>
      <c r="L15" s="37"/>
      <c r="M15" s="60">
        <f>-1*M13</f>
        <v>2.1972245773362196</v>
      </c>
    </row>
    <row r="16" spans="1:15" s="57" customFormat="1" ht="21.6" thickBot="1">
      <c r="B16" s="76" t="s">
        <v>1</v>
      </c>
      <c r="C16" s="107">
        <f>$G$13</f>
        <v>97</v>
      </c>
      <c r="D16" s="108"/>
      <c r="E16" s="28"/>
      <c r="F16" s="58"/>
      <c r="H16" s="32"/>
      <c r="I16" s="32"/>
      <c r="J16" s="32"/>
      <c r="K16" s="32"/>
      <c r="L16" s="32"/>
      <c r="M16" s="32"/>
      <c r="N16" s="61"/>
      <c r="O16" s="61"/>
    </row>
    <row r="17" spans="2:13" s="57" customFormat="1" ht="21.6" thickBot="1">
      <c r="B17" s="77" t="s">
        <v>7</v>
      </c>
      <c r="C17" s="105">
        <f>$C$15/$C$18-1</f>
        <v>0.56521739130434789</v>
      </c>
      <c r="D17" s="106"/>
      <c r="E17" s="28"/>
      <c r="F17" s="58"/>
      <c r="H17" s="34"/>
      <c r="I17" s="34"/>
      <c r="J17" s="35"/>
      <c r="K17" s="36" t="s">
        <v>4</v>
      </c>
      <c r="L17" s="37"/>
      <c r="M17" s="38">
        <f>$J$15/$M$15</f>
        <v>0.81693673996740523</v>
      </c>
    </row>
    <row r="18" spans="2:13" s="57" customFormat="1" ht="21.6" thickBot="1">
      <c r="B18" s="78" t="s">
        <v>42</v>
      </c>
      <c r="C18" s="103">
        <f>AVERAGE($C$12:$F$12)</f>
        <v>5.75</v>
      </c>
      <c r="D18" s="104"/>
      <c r="E18" s="28"/>
      <c r="F18" s="58"/>
      <c r="K18" s="61"/>
      <c r="L18" s="61"/>
      <c r="M18" s="61"/>
    </row>
    <row r="19" spans="2:13">
      <c r="E19" s="33"/>
      <c r="F19" s="33"/>
    </row>
  </sheetData>
  <mergeCells count="6">
    <mergeCell ref="C18:D18"/>
    <mergeCell ref="H1:J1"/>
    <mergeCell ref="K1:M1"/>
    <mergeCell ref="C15:D15"/>
    <mergeCell ref="C16:D16"/>
    <mergeCell ref="C17:D1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Table of survey</vt:lpstr>
      <vt:lpstr>A) calculation</vt:lpstr>
      <vt:lpstr>B) calculation</vt:lpstr>
    </vt:vector>
  </TitlesOfParts>
  <Company>NyF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Edit</dc:creator>
  <cp:lastModifiedBy>szept</cp:lastModifiedBy>
  <cp:lastPrinted>2019-03-11T07:48:24Z</cp:lastPrinted>
  <dcterms:created xsi:type="dcterms:W3CDTF">2015-03-18T13:07:17Z</dcterms:created>
  <dcterms:modified xsi:type="dcterms:W3CDTF">2025-05-14T09:59:27Z</dcterms:modified>
</cp:coreProperties>
</file>