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868" yWindow="12" windowWidth="15396" windowHeight="12600" activeTab="3"/>
  </bookViews>
  <sheets>
    <sheet name="példa_1" sheetId="2" r:id="rId1"/>
    <sheet name="összesítő" sheetId="12" r:id="rId2"/>
    <sheet name="Fajtextúra" sheetId="6" r:id="rId3"/>
    <sheet name="A) számítás" sheetId="5" r:id="rId4"/>
    <sheet name="B) számítás" sheetId="7" r:id="rId5"/>
  </sheets>
  <calcPr calcId="125725"/>
</workbook>
</file>

<file path=xl/calcChain.xml><?xml version="1.0" encoding="utf-8"?>
<calcChain xmlns="http://schemas.openxmlformats.org/spreadsheetml/2006/main">
  <c r="G14" i="5"/>
  <c r="G13"/>
  <c r="G4" i="12"/>
  <c r="G5"/>
  <c r="G6"/>
  <c r="G7"/>
  <c r="G8"/>
  <c r="G9"/>
  <c r="G10"/>
  <c r="G11"/>
  <c r="G12"/>
  <c r="G3"/>
  <c r="H30" i="6"/>
  <c r="H29"/>
  <c r="H28"/>
  <c r="H27"/>
  <c r="H26"/>
  <c r="H25"/>
  <c r="H24"/>
  <c r="H23"/>
  <c r="H22"/>
  <c r="G30"/>
  <c r="G29"/>
  <c r="G28"/>
  <c r="G27"/>
  <c r="G26"/>
  <c r="G25"/>
  <c r="G24"/>
  <c r="G23"/>
  <c r="G22"/>
  <c r="G31" s="1"/>
  <c r="G3" i="7"/>
  <c r="G4"/>
  <c r="G5"/>
  <c r="G6"/>
  <c r="G7"/>
  <c r="G8"/>
  <c r="G9"/>
  <c r="G10"/>
  <c r="G11"/>
  <c r="C12"/>
  <c r="D12"/>
  <c r="E12"/>
  <c r="F12"/>
  <c r="G12"/>
  <c r="C13"/>
  <c r="D13"/>
  <c r="E13"/>
  <c r="F13"/>
  <c r="G13"/>
  <c r="G11" i="6"/>
  <c r="G12"/>
  <c r="G10"/>
  <c r="G5"/>
  <c r="G3"/>
  <c r="G7"/>
  <c r="G8"/>
  <c r="G9"/>
  <c r="G4"/>
  <c r="G14" s="1"/>
  <c r="G6"/>
  <c r="G13" s="1"/>
  <c r="G12" i="5"/>
  <c r="G11"/>
  <c r="G10"/>
  <c r="G9"/>
  <c r="G8"/>
  <c r="G7"/>
  <c r="G6"/>
  <c r="G5"/>
  <c r="G4"/>
  <c r="G3"/>
  <c r="O12" i="12"/>
  <c r="N12"/>
  <c r="M12"/>
  <c r="L12"/>
  <c r="P11"/>
  <c r="P10"/>
  <c r="P9"/>
  <c r="P8"/>
  <c r="P7"/>
  <c r="P6"/>
  <c r="P5"/>
  <c r="P4"/>
  <c r="P3"/>
  <c r="P12" s="1"/>
  <c r="F13"/>
  <c r="E13"/>
  <c r="D13"/>
  <c r="C13"/>
  <c r="G13"/>
  <c r="G32" i="6" l="1"/>
  <c r="P13" i="12"/>
  <c r="G14"/>
  <c r="H9" i="6"/>
  <c r="H5"/>
  <c r="H7"/>
  <c r="H4"/>
  <c r="C18" i="7"/>
  <c r="E13" i="5"/>
  <c r="F14"/>
  <c r="D14"/>
  <c r="F13"/>
  <c r="D13"/>
  <c r="E14"/>
  <c r="C13"/>
  <c r="C14"/>
  <c r="H6" i="6" l="1"/>
  <c r="H12"/>
  <c r="H11"/>
  <c r="H8"/>
  <c r="H3"/>
  <c r="H10"/>
  <c r="H4" i="7"/>
  <c r="H8" i="5"/>
  <c r="I8" s="1"/>
  <c r="J8" s="1"/>
  <c r="C19"/>
  <c r="H10"/>
  <c r="I10" s="1"/>
  <c r="J10" s="1"/>
  <c r="H11"/>
  <c r="I11" s="1"/>
  <c r="J11" s="1"/>
  <c r="C17"/>
  <c r="H6"/>
  <c r="H3"/>
  <c r="H9"/>
  <c r="H4"/>
  <c r="H12" l="1"/>
  <c r="C16"/>
  <c r="C18" s="1"/>
  <c r="K12"/>
  <c r="I4" i="7"/>
  <c r="J4" s="1"/>
  <c r="K11"/>
  <c r="K10"/>
  <c r="K9"/>
  <c r="K8"/>
  <c r="K7"/>
  <c r="K6"/>
  <c r="K5"/>
  <c r="K4"/>
  <c r="K3"/>
  <c r="C15"/>
  <c r="C17" s="1"/>
  <c r="H9"/>
  <c r="H5"/>
  <c r="H8"/>
  <c r="C16"/>
  <c r="H11"/>
  <c r="H7"/>
  <c r="H3"/>
  <c r="H10"/>
  <c r="H6"/>
  <c r="H5" i="5"/>
  <c r="I5" s="1"/>
  <c r="J5" s="1"/>
  <c r="H7"/>
  <c r="I7" s="1"/>
  <c r="J7" s="1"/>
  <c r="K3"/>
  <c r="L3" s="1"/>
  <c r="M3" s="1"/>
  <c r="K10"/>
  <c r="K8"/>
  <c r="L8" s="1"/>
  <c r="M8" s="1"/>
  <c r="K9"/>
  <c r="K6"/>
  <c r="L6" s="1"/>
  <c r="M6" s="1"/>
  <c r="K4"/>
  <c r="K5"/>
  <c r="K11"/>
  <c r="K7"/>
  <c r="I9"/>
  <c r="J9" s="1"/>
  <c r="I6"/>
  <c r="J6" s="1"/>
  <c r="L9"/>
  <c r="M9" s="1"/>
  <c r="L10"/>
  <c r="M10" s="1"/>
  <c r="I4"/>
  <c r="J4" s="1"/>
  <c r="I3"/>
  <c r="J3" s="1"/>
  <c r="H14"/>
  <c r="L4"/>
  <c r="M4" s="1"/>
  <c r="L5"/>
  <c r="M5" s="1"/>
  <c r="L11"/>
  <c r="M11" s="1"/>
  <c r="L7"/>
  <c r="M7" s="1"/>
  <c r="L12" l="1"/>
  <c r="M12" s="1"/>
  <c r="M14" s="1"/>
  <c r="M16" s="1"/>
  <c r="I12"/>
  <c r="J12" s="1"/>
  <c r="J14" s="1"/>
  <c r="J16" s="1"/>
  <c r="I6" i="7"/>
  <c r="J6" s="1"/>
  <c r="H13"/>
  <c r="I3"/>
  <c r="J3" s="1"/>
  <c r="I11"/>
  <c r="J11" s="1"/>
  <c r="I8"/>
  <c r="J8" s="1"/>
  <c r="I5"/>
  <c r="J5" s="1"/>
  <c r="L4"/>
  <c r="M4" s="1"/>
  <c r="L6"/>
  <c r="M6" s="1"/>
  <c r="L8"/>
  <c r="M8" s="1"/>
  <c r="L10"/>
  <c r="M10" s="1"/>
  <c r="I10"/>
  <c r="J10" s="1"/>
  <c r="I7"/>
  <c r="J7" s="1"/>
  <c r="I9"/>
  <c r="J9" s="1"/>
  <c r="K13"/>
  <c r="L3"/>
  <c r="M3" s="1"/>
  <c r="L5"/>
  <c r="M5" s="1"/>
  <c r="L7"/>
  <c r="M7" s="1"/>
  <c r="L9"/>
  <c r="M9" s="1"/>
  <c r="L11"/>
  <c r="M11" s="1"/>
  <c r="K14" i="5"/>
  <c r="M18" l="1"/>
  <c r="M13" i="7"/>
  <c r="M15" s="1"/>
  <c r="J13"/>
  <c r="J15" s="1"/>
  <c r="M17" l="1"/>
</calcChain>
</file>

<file path=xl/comments1.xml><?xml version="1.0" encoding="utf-8"?>
<comments xmlns="http://schemas.openxmlformats.org/spreadsheetml/2006/main">
  <authors>
    <author>Edit</author>
  </authors>
  <commentLis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 p</t>
        </r>
        <r>
          <rPr>
            <b/>
            <vertAlign val="subscript"/>
            <sz val="9"/>
            <color indexed="10"/>
            <rFont val="Tahoma"/>
            <family val="2"/>
            <charset val="238"/>
          </rPr>
          <t>i</t>
        </r>
        <r>
          <rPr>
            <b/>
            <sz val="9"/>
            <color indexed="10"/>
            <rFont val="Tahoma"/>
            <family val="2"/>
            <charset val="238"/>
          </rPr>
          <t>-k összege!!!!</t>
        </r>
      </text>
    </comment>
    <comment ref="K14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az összeg!!!!</t>
        </r>
      </text>
    </comment>
  </commentList>
</comments>
</file>

<file path=xl/comments2.xml><?xml version="1.0" encoding="utf-8"?>
<comments xmlns="http://schemas.openxmlformats.org/spreadsheetml/2006/main">
  <authors>
    <author>Edit</author>
  </authors>
  <commentLis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 p</t>
        </r>
        <r>
          <rPr>
            <b/>
            <vertAlign val="subscript"/>
            <sz val="9"/>
            <color indexed="10"/>
            <rFont val="Tahoma"/>
            <family val="2"/>
            <charset val="238"/>
          </rPr>
          <t>i</t>
        </r>
        <r>
          <rPr>
            <b/>
            <sz val="9"/>
            <color indexed="10"/>
            <rFont val="Tahoma"/>
            <family val="2"/>
            <charset val="238"/>
          </rPr>
          <t>-k összege!!!!</t>
        </r>
      </text>
    </comment>
    <comment ref="K13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az összeg!!!!</t>
        </r>
      </text>
    </comment>
  </commentList>
</comments>
</file>

<file path=xl/sharedStrings.xml><?xml version="1.0" encoding="utf-8"?>
<sst xmlns="http://schemas.openxmlformats.org/spreadsheetml/2006/main" count="293" uniqueCount="64">
  <si>
    <t>Faj</t>
  </si>
  <si>
    <t>Hegyi juhar</t>
  </si>
  <si>
    <t>Kocsányos tölgy</t>
  </si>
  <si>
    <t>Vöröstölgy</t>
  </si>
  <si>
    <t>Csíkos kecskerágó</t>
  </si>
  <si>
    <t>Egybibés galagonya</t>
  </si>
  <si>
    <t>Fekete bodza</t>
  </si>
  <si>
    <t>S=</t>
  </si>
  <si>
    <t>N=</t>
  </si>
  <si>
    <t>H=</t>
  </si>
  <si>
    <t>Hmax=</t>
  </si>
  <si>
    <t>E=</t>
  </si>
  <si>
    <t>1/S</t>
  </si>
  <si>
    <t>Fehér akác</t>
  </si>
  <si>
    <t>Nyugati ostorfa</t>
  </si>
  <si>
    <t>H számítása</t>
  </si>
  <si>
    <t>i</t>
  </si>
  <si>
    <t>βw=</t>
  </si>
  <si>
    <t>A) Terület</t>
  </si>
  <si>
    <t>összeg:</t>
  </si>
  <si>
    <t>Kései meggy</t>
  </si>
  <si>
    <t>1/S * ln(1/S)</t>
  </si>
  <si>
    <t>ln(1/S)</t>
  </si>
  <si>
    <t/>
  </si>
  <si>
    <t>B) Terület</t>
  </si>
  <si>
    <t xml:space="preserve"> - Készítsük el a két területhez külön-külön az összesített táblázatot!</t>
  </si>
  <si>
    <t>egyed-szám</t>
  </si>
  <si>
    <t xml:space="preserve"> - Végezzük el a felmérés adatai alapján a következő számításokat, feladatokat a két erdőrészhez külön:</t>
  </si>
  <si>
    <t>1. kvadrát</t>
  </si>
  <si>
    <t>2. kvadrát</t>
  </si>
  <si>
    <t>3. kvadrát</t>
  </si>
  <si>
    <t>4. kvadrát</t>
  </si>
  <si>
    <t xml:space="preserve">        b) Fajtextúra elkészítése</t>
  </si>
  <si>
    <t xml:space="preserve">Egy felmérő két 0,9 ha nagyságú erdőrészben végzett fafelmérést 10x10m-es kvadrátokban. </t>
  </si>
  <si>
    <t>A két területen ( A és B ) végzett felmérés fajlistái itt láthatók.</t>
  </si>
  <si>
    <t>1.kv</t>
  </si>
  <si>
    <t>2.kv</t>
  </si>
  <si>
    <t>3.kv</t>
  </si>
  <si>
    <t>4.kv</t>
  </si>
  <si>
    <t xml:space="preserve">        a) Fajszám megállapítása ( S )</t>
  </si>
  <si>
    <t xml:space="preserve">        c) Shannon-Wiener index meghatározása ( H )</t>
  </si>
  <si>
    <t xml:space="preserve">        d) Egyenletesség értékének kiszámítása ( E )</t>
  </si>
  <si>
    <r>
      <t xml:space="preserve">        e) Mozaikosság értékének meghatározása ( </t>
    </r>
    <r>
      <rPr>
        <sz val="12"/>
        <rFont val="Calibri"/>
        <family val="2"/>
        <charset val="238"/>
      </rPr>
      <t>β</t>
    </r>
    <r>
      <rPr>
        <vertAlign val="subscript"/>
        <sz val="12"/>
        <rFont val="Times New Roman"/>
        <family val="1"/>
        <charset val="238"/>
      </rPr>
      <t xml:space="preserve">W </t>
    </r>
    <r>
      <rPr>
        <sz val="12"/>
        <rFont val="Times New Roman"/>
        <family val="1"/>
        <charset val="238"/>
      </rPr>
      <t>)</t>
    </r>
  </si>
  <si>
    <t>Madárcseresznye</t>
  </si>
  <si>
    <t>Korai juhar</t>
  </si>
  <si>
    <t xml:space="preserve"> - Hasonlítsuk össze a két területet a számításaink alapján!</t>
  </si>
  <si>
    <r>
      <t>N</t>
    </r>
    <r>
      <rPr>
        <b/>
        <vertAlign val="subscript"/>
        <sz val="14"/>
        <rFont val="Times New Roman"/>
        <family val="1"/>
        <charset val="238"/>
      </rPr>
      <t>i</t>
    </r>
  </si>
  <si>
    <t>össz. egyedszám</t>
  </si>
  <si>
    <t>A) összesítő táblázata</t>
  </si>
  <si>
    <t>B) összesítő táblázata</t>
  </si>
  <si>
    <r>
      <t>p</t>
    </r>
    <r>
      <rPr>
        <b/>
        <vertAlign val="subscript"/>
        <sz val="14"/>
        <rFont val="Times New Roman"/>
        <family val="1"/>
        <charset val="238"/>
      </rPr>
      <t>i</t>
    </r>
  </si>
  <si>
    <r>
      <t>ln p</t>
    </r>
    <r>
      <rPr>
        <b/>
        <vertAlign val="subscript"/>
        <sz val="14"/>
        <rFont val="Times New Roman"/>
        <family val="1"/>
        <charset val="238"/>
      </rPr>
      <t>i</t>
    </r>
  </si>
  <si>
    <r>
      <t>p</t>
    </r>
    <r>
      <rPr>
        <b/>
        <vertAlign val="subscript"/>
        <sz val="14"/>
        <rFont val="Times New Roman"/>
        <family val="1"/>
        <charset val="238"/>
      </rPr>
      <t>i</t>
    </r>
    <r>
      <rPr>
        <b/>
        <sz val="14"/>
        <rFont val="Times New Roman"/>
        <family val="1"/>
        <charset val="238"/>
      </rPr>
      <t xml:space="preserve"> * ln p</t>
    </r>
    <r>
      <rPr>
        <b/>
        <vertAlign val="subscript"/>
        <sz val="14"/>
        <rFont val="Times New Roman"/>
        <family val="1"/>
        <charset val="238"/>
      </rPr>
      <t>i</t>
    </r>
  </si>
  <si>
    <r>
      <t>S</t>
    </r>
    <r>
      <rPr>
        <b/>
        <vertAlign val="subscript"/>
        <sz val="16"/>
        <rFont val="Times New Roman"/>
        <family val="1"/>
        <charset val="238"/>
      </rPr>
      <t>(kvadrátonként)</t>
    </r>
    <r>
      <rPr>
        <b/>
        <sz val="16"/>
        <rFont val="Times New Roman"/>
        <family val="1"/>
        <charset val="238"/>
      </rPr>
      <t>=</t>
    </r>
  </si>
  <si>
    <r>
      <t>N</t>
    </r>
    <r>
      <rPr>
        <vertAlign val="subscript"/>
        <sz val="16"/>
        <color indexed="55"/>
        <rFont val="Times New Roman"/>
        <family val="1"/>
        <charset val="238"/>
      </rPr>
      <t>(kvadrátonként)</t>
    </r>
    <r>
      <rPr>
        <sz val="16"/>
        <color indexed="55"/>
        <rFont val="Times New Roman"/>
        <family val="1"/>
        <charset val="238"/>
      </rPr>
      <t>=</t>
    </r>
  </si>
  <si>
    <r>
      <t>β</t>
    </r>
    <r>
      <rPr>
        <b/>
        <vertAlign val="subscript"/>
        <sz val="16"/>
        <rFont val="Times New Roman"/>
        <family val="1"/>
        <charset val="238"/>
      </rPr>
      <t>w</t>
    </r>
    <r>
      <rPr>
        <b/>
        <sz val="16"/>
        <rFont val="Times New Roman"/>
        <family val="1"/>
        <charset val="238"/>
      </rPr>
      <t>=</t>
    </r>
  </si>
  <si>
    <r>
      <t xml:space="preserve">átlag S </t>
    </r>
    <r>
      <rPr>
        <b/>
        <vertAlign val="subscript"/>
        <sz val="16"/>
        <rFont val="Times New Roman"/>
        <family val="1"/>
        <charset val="238"/>
      </rPr>
      <t>kvadr.</t>
    </r>
    <r>
      <rPr>
        <b/>
        <sz val="16"/>
        <rFont val="Times New Roman"/>
        <family val="1"/>
        <charset val="238"/>
      </rPr>
      <t>=</t>
    </r>
  </si>
  <si>
    <r>
      <t>H</t>
    </r>
    <r>
      <rPr>
        <b/>
        <vertAlign val="subscript"/>
        <sz val="16"/>
        <rFont val="Times New Roman"/>
        <family val="1"/>
        <charset val="238"/>
      </rPr>
      <t>max</t>
    </r>
    <r>
      <rPr>
        <b/>
        <sz val="16"/>
        <rFont val="Times New Roman"/>
        <family val="1"/>
        <charset val="238"/>
      </rPr>
      <t xml:space="preserve"> számítása</t>
    </r>
  </si>
  <si>
    <r>
      <t>N</t>
    </r>
    <r>
      <rPr>
        <b/>
        <vertAlign val="subscript"/>
        <sz val="16"/>
        <rFont val="Times New Roman"/>
        <family val="1"/>
        <charset val="238"/>
      </rPr>
      <t>i</t>
    </r>
  </si>
  <si>
    <t>Bálványfa</t>
  </si>
  <si>
    <t>Szil</t>
  </si>
  <si>
    <t>fajszám</t>
  </si>
  <si>
    <r>
      <t>p</t>
    </r>
    <r>
      <rPr>
        <b/>
        <vertAlign val="subscript"/>
        <sz val="12"/>
        <rFont val="Times New Roman"/>
        <family val="1"/>
        <charset val="238"/>
      </rPr>
      <t>i</t>
    </r>
    <r>
      <rPr>
        <b/>
        <sz val="12"/>
        <rFont val="Times New Roman"/>
        <family val="1"/>
        <charset val="238"/>
      </rPr>
      <t xml:space="preserve"> (%)</t>
    </r>
  </si>
  <si>
    <t>közösség_példa 1</t>
  </si>
</sst>
</file>

<file path=xl/styles.xml><?xml version="1.0" encoding="utf-8"?>
<styleSheet xmlns="http://schemas.openxmlformats.org/spreadsheetml/2006/main">
  <fonts count="32">
    <font>
      <sz val="10"/>
      <name val="Arial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vertAlign val="subscript"/>
      <sz val="9"/>
      <color indexed="10"/>
      <name val="Tahoma"/>
      <family val="2"/>
      <charset val="238"/>
    </font>
    <font>
      <sz val="12"/>
      <name val="Times New Roman"/>
      <family val="1"/>
      <charset val="238"/>
    </font>
    <font>
      <sz val="12"/>
      <color indexed="9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indexed="23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2"/>
      <color indexed="55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sz val="9"/>
      <name val="Times New Roman"/>
      <family val="1"/>
      <charset val="238"/>
    </font>
    <font>
      <vertAlign val="subscript"/>
      <sz val="12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0" tint="-0.34998626667073579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sz val="12"/>
      <color theme="0" tint="-0.14999847407452621"/>
      <name val="Times New Roman"/>
      <family val="1"/>
      <charset val="238"/>
    </font>
    <font>
      <sz val="16"/>
      <color theme="0" tint="-0.34998626667073579"/>
      <name val="Times New Roman"/>
      <family val="1"/>
      <charset val="238"/>
    </font>
    <font>
      <vertAlign val="subscript"/>
      <sz val="16"/>
      <color indexed="55"/>
      <name val="Times New Roman"/>
      <family val="1"/>
      <charset val="238"/>
    </font>
    <font>
      <sz val="16"/>
      <color indexed="55"/>
      <name val="Times New Roman"/>
      <family val="1"/>
      <charset val="238"/>
    </font>
    <font>
      <sz val="14"/>
      <color theme="0" tint="-0.34998626667073579"/>
      <name val="Times New Roman"/>
      <family val="1"/>
      <charset val="238"/>
    </font>
    <font>
      <b/>
      <sz val="12"/>
      <color theme="0" tint="-0.14999847407452621"/>
      <name val="Times New Roman"/>
      <family val="1"/>
      <charset val="238"/>
    </font>
    <font>
      <sz val="16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5" fillId="0" borderId="0" xfId="0" applyFont="1" applyAlignment="1">
      <alignment horizontal="right"/>
    </xf>
    <xf numFmtId="0" fontId="10" fillId="3" borderId="21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9" fillId="0" borderId="19" xfId="0" applyFont="1" applyBorder="1" applyAlignment="1">
      <alignment vertical="center"/>
    </xf>
    <xf numFmtId="0" fontId="5" fillId="0" borderId="1" xfId="0" applyFont="1" applyBorder="1"/>
    <xf numFmtId="0" fontId="5" fillId="0" borderId="36" xfId="0" applyFont="1" applyBorder="1" applyAlignment="1">
      <alignment horizontal="right"/>
    </xf>
    <xf numFmtId="0" fontId="5" fillId="0" borderId="19" xfId="0" applyFont="1" applyBorder="1"/>
    <xf numFmtId="0" fontId="5" fillId="0" borderId="37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5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5" fillId="0" borderId="0" xfId="0" applyFont="1" applyFill="1" applyBorder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38" xfId="0" applyFont="1" applyBorder="1"/>
    <xf numFmtId="0" fontId="5" fillId="0" borderId="25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20" fillId="0" borderId="0" xfId="0" applyFont="1"/>
    <xf numFmtId="0" fontId="9" fillId="6" borderId="24" xfId="0" applyFont="1" applyFill="1" applyBorder="1" applyAlignment="1">
      <alignment horizontal="right" vertical="center"/>
    </xf>
    <xf numFmtId="0" fontId="5" fillId="6" borderId="24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/>
    </xf>
    <xf numFmtId="0" fontId="5" fillId="6" borderId="53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5" fillId="6" borderId="46" xfId="0" applyFont="1" applyFill="1" applyBorder="1" applyAlignment="1">
      <alignment horizontal="center" vertical="center"/>
    </xf>
    <xf numFmtId="0" fontId="5" fillId="6" borderId="44" xfId="0" applyFont="1" applyFill="1" applyBorder="1" applyAlignment="1">
      <alignment vertical="center"/>
    </xf>
    <xf numFmtId="0" fontId="9" fillId="6" borderId="18" xfId="0" applyFont="1" applyFill="1" applyBorder="1" applyAlignment="1">
      <alignment horizontal="right" vertical="center"/>
    </xf>
    <xf numFmtId="0" fontId="21" fillId="6" borderId="18" xfId="0" applyFont="1" applyFill="1" applyBorder="1" applyAlignment="1">
      <alignment horizontal="center" vertical="center"/>
    </xf>
    <xf numFmtId="0" fontId="21" fillId="6" borderId="54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11" xfId="0" applyFont="1" applyBorder="1"/>
    <xf numFmtId="0" fontId="5" fillId="0" borderId="13" xfId="0" applyFont="1" applyBorder="1"/>
    <xf numFmtId="0" fontId="24" fillId="0" borderId="35" xfId="0" applyFont="1" applyBorder="1" applyAlignment="1">
      <alignment horizontal="center"/>
    </xf>
    <xf numFmtId="0" fontId="24" fillId="0" borderId="35" xfId="0" applyFont="1" applyFill="1" applyBorder="1" applyAlignment="1">
      <alignment horizontal="center"/>
    </xf>
    <xf numFmtId="0" fontId="29" fillId="0" borderId="24" xfId="0" applyFont="1" applyFill="1" applyBorder="1" applyAlignment="1">
      <alignment horizontal="center"/>
    </xf>
    <xf numFmtId="0" fontId="5" fillId="0" borderId="24" xfId="0" applyFont="1" applyBorder="1"/>
    <xf numFmtId="0" fontId="22" fillId="0" borderId="0" xfId="0" applyFont="1" applyFill="1" applyBorder="1" applyAlignment="1"/>
    <xf numFmtId="0" fontId="22" fillId="5" borderId="14" xfId="0" applyFont="1" applyFill="1" applyBorder="1"/>
    <xf numFmtId="0" fontId="22" fillId="5" borderId="15" xfId="0" applyFont="1" applyFill="1" applyBorder="1"/>
    <xf numFmtId="0" fontId="22" fillId="5" borderId="3" xfId="0" applyFont="1" applyFill="1" applyBorder="1"/>
    <xf numFmtId="0" fontId="22" fillId="0" borderId="15" xfId="0" applyFont="1" applyFill="1" applyBorder="1"/>
    <xf numFmtId="0" fontId="20" fillId="0" borderId="0" xfId="0" applyFont="1" applyFill="1"/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5" borderId="4" xfId="0" applyFont="1" applyFill="1" applyBorder="1"/>
    <xf numFmtId="0" fontId="22" fillId="5" borderId="5" xfId="0" applyFont="1" applyFill="1" applyBorder="1" applyAlignment="1">
      <alignment horizontal="left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/>
    </xf>
    <xf numFmtId="0" fontId="15" fillId="0" borderId="46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6" xfId="0" applyFont="1" applyBorder="1"/>
    <xf numFmtId="0" fontId="5" fillId="0" borderId="57" xfId="0" applyFont="1" applyBorder="1"/>
    <xf numFmtId="0" fontId="9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left" vertical="center"/>
    </xf>
    <xf numFmtId="0" fontId="9" fillId="0" borderId="5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 wrapText="1"/>
    </xf>
    <xf numFmtId="0" fontId="18" fillId="0" borderId="61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60" xfId="0" quotePrefix="1" applyFont="1" applyFill="1" applyBorder="1" applyAlignment="1">
      <alignment horizontal="center" vertical="center" wrapText="1"/>
    </xf>
    <xf numFmtId="0" fontId="30" fillId="0" borderId="0" xfId="0" applyFont="1"/>
    <xf numFmtId="0" fontId="30" fillId="0" borderId="0" xfId="0" applyFont="1" applyFill="1" applyBorder="1"/>
    <xf numFmtId="0" fontId="22" fillId="5" borderId="16" xfId="0" applyFont="1" applyFill="1" applyBorder="1" applyAlignment="1">
      <alignment horizontal="right"/>
    </xf>
    <xf numFmtId="0" fontId="22" fillId="5" borderId="5" xfId="0" applyFont="1" applyFill="1" applyBorder="1"/>
    <xf numFmtId="0" fontId="30" fillId="0" borderId="0" xfId="0" applyFont="1" applyFill="1"/>
    <xf numFmtId="0" fontId="22" fillId="8" borderId="6" xfId="0" applyFont="1" applyFill="1" applyBorder="1" applyAlignment="1">
      <alignment horizontal="center"/>
    </xf>
    <xf numFmtId="0" fontId="22" fillId="8" borderId="8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right"/>
    </xf>
    <xf numFmtId="0" fontId="18" fillId="6" borderId="9" xfId="0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0" fontId="25" fillId="6" borderId="8" xfId="0" applyFont="1" applyFill="1" applyBorder="1" applyAlignment="1">
      <alignment horizontal="right"/>
    </xf>
    <xf numFmtId="0" fontId="28" fillId="6" borderId="17" xfId="0" applyFont="1" applyFill="1" applyBorder="1" applyAlignment="1">
      <alignment horizontal="center"/>
    </xf>
    <xf numFmtId="0" fontId="28" fillId="6" borderId="18" xfId="0" applyFont="1" applyFill="1" applyBorder="1" applyAlignment="1">
      <alignment horizontal="center"/>
    </xf>
    <xf numFmtId="0" fontId="22" fillId="6" borderId="41" xfId="0" applyFont="1" applyFill="1" applyBorder="1" applyAlignment="1">
      <alignment horizontal="right"/>
    </xf>
    <xf numFmtId="0" fontId="25" fillId="6" borderId="44" xfId="0" applyFont="1" applyFill="1" applyBorder="1" applyAlignment="1">
      <alignment horizontal="right"/>
    </xf>
    <xf numFmtId="0" fontId="18" fillId="6" borderId="50" xfId="0" applyFont="1" applyFill="1" applyBorder="1" applyAlignment="1">
      <alignment horizontal="center"/>
    </xf>
    <xf numFmtId="0" fontId="28" fillId="6" borderId="54" xfId="0" applyFont="1" applyFill="1" applyBorder="1" applyAlignment="1">
      <alignment horizontal="center"/>
    </xf>
    <xf numFmtId="0" fontId="22" fillId="6" borderId="23" xfId="0" applyFont="1" applyFill="1" applyBorder="1" applyAlignment="1">
      <alignment horizontal="center"/>
    </xf>
    <xf numFmtId="0" fontId="22" fillId="8" borderId="26" xfId="0" applyFont="1" applyFill="1" applyBorder="1" applyAlignment="1">
      <alignment horizontal="right"/>
    </xf>
    <xf numFmtId="0" fontId="22" fillId="8" borderId="29" xfId="0" applyFont="1" applyFill="1" applyBorder="1" applyAlignment="1">
      <alignment horizontal="right"/>
    </xf>
    <xf numFmtId="0" fontId="22" fillId="8" borderId="31" xfId="0" applyFont="1" applyFill="1" applyBorder="1" applyAlignment="1">
      <alignment horizontal="right"/>
    </xf>
    <xf numFmtId="0" fontId="22" fillId="6" borderId="3" xfId="0" applyFont="1" applyFill="1" applyBorder="1" applyAlignment="1">
      <alignment horizontal="right"/>
    </xf>
    <xf numFmtId="0" fontId="30" fillId="0" borderId="0" xfId="0" applyFont="1" applyAlignment="1">
      <alignment vertical="center"/>
    </xf>
    <xf numFmtId="0" fontId="22" fillId="0" borderId="48" xfId="0" applyFont="1" applyBorder="1" applyAlignment="1">
      <alignment vertical="center"/>
    </xf>
    <xf numFmtId="0" fontId="22" fillId="0" borderId="49" xfId="0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22" fillId="6" borderId="55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6" borderId="23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/>
    </xf>
    <xf numFmtId="0" fontId="22" fillId="6" borderId="2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quotePrefix="1" applyFont="1" applyBorder="1"/>
    <xf numFmtId="0" fontId="5" fillId="6" borderId="23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38" xfId="0" applyFont="1" applyBorder="1" applyAlignment="1">
      <alignment horizontal="center"/>
    </xf>
    <xf numFmtId="0" fontId="9" fillId="0" borderId="40" xfId="0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9" fillId="0" borderId="0" xfId="0" quotePrefix="1" applyFont="1" applyBorder="1" applyAlignment="1">
      <alignment horizontal="left" wrapText="1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6" borderId="34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22" fillId="8" borderId="32" xfId="0" applyFont="1" applyFill="1" applyBorder="1" applyAlignment="1">
      <alignment horizontal="center"/>
    </xf>
    <xf numFmtId="0" fontId="22" fillId="8" borderId="33" xfId="0" applyFont="1" applyFill="1" applyBorder="1" applyAlignment="1">
      <alignment horizontal="center"/>
    </xf>
    <xf numFmtId="0" fontId="22" fillId="8" borderId="10" xfId="0" applyFont="1" applyFill="1" applyBorder="1" applyAlignment="1">
      <alignment horizontal="center"/>
    </xf>
    <xf numFmtId="0" fontId="22" fillId="8" borderId="30" xfId="0" applyFont="1" applyFill="1" applyBorder="1" applyAlignment="1">
      <alignment horizontal="center"/>
    </xf>
    <xf numFmtId="0" fontId="22" fillId="8" borderId="27" xfId="0" applyFont="1" applyFill="1" applyBorder="1" applyAlignment="1">
      <alignment horizontal="center"/>
    </xf>
    <xf numFmtId="0" fontId="22" fillId="8" borderId="28" xfId="0" applyFont="1" applyFill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FFF99"/>
      <color rgb="FF99FF99"/>
      <color rgb="FFCCFFCC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/>
              <a:t>A) Fajtextúra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strRef>
              <c:f>Fajtextúra!$B$3:$B$12</c:f>
              <c:strCache>
                <c:ptCount val="10"/>
                <c:pt idx="0">
                  <c:v>Fekete bodza</c:v>
                </c:pt>
                <c:pt idx="1">
                  <c:v>Fehér akác</c:v>
                </c:pt>
                <c:pt idx="2">
                  <c:v>Kései meggy</c:v>
                </c:pt>
                <c:pt idx="3">
                  <c:v>Kocsányos tölgy</c:v>
                </c:pt>
                <c:pt idx="4">
                  <c:v>Nyugati ostorfa</c:v>
                </c:pt>
                <c:pt idx="5">
                  <c:v>Egybibés galagonya</c:v>
                </c:pt>
                <c:pt idx="6">
                  <c:v>Bálványfa</c:v>
                </c:pt>
                <c:pt idx="7">
                  <c:v>Vöröstölgy</c:v>
                </c:pt>
                <c:pt idx="8">
                  <c:v>Csíkos kecskerágó</c:v>
                </c:pt>
                <c:pt idx="9">
                  <c:v>Hegyi juhar</c:v>
                </c:pt>
              </c:strCache>
            </c:strRef>
          </c:cat>
          <c:val>
            <c:numRef>
              <c:f>Fajtextúra!$H$3:$H$12</c:f>
              <c:numCache>
                <c:formatCode>General</c:formatCode>
                <c:ptCount val="10"/>
                <c:pt idx="0">
                  <c:v>24.69879518072289</c:v>
                </c:pt>
                <c:pt idx="1">
                  <c:v>20.481927710843372</c:v>
                </c:pt>
                <c:pt idx="2">
                  <c:v>18.072289156626507</c:v>
                </c:pt>
                <c:pt idx="3">
                  <c:v>15.66265060240964</c:v>
                </c:pt>
                <c:pt idx="4">
                  <c:v>6.6265060240963862</c:v>
                </c:pt>
                <c:pt idx="5">
                  <c:v>6.024096385542169</c:v>
                </c:pt>
                <c:pt idx="6">
                  <c:v>4.2168674698795181</c:v>
                </c:pt>
                <c:pt idx="7">
                  <c:v>2.4096385542168677</c:v>
                </c:pt>
                <c:pt idx="8">
                  <c:v>1.2048192771084338</c:v>
                </c:pt>
                <c:pt idx="9">
                  <c:v>0.60240963855421692</c:v>
                </c:pt>
              </c:numCache>
            </c:numRef>
          </c:val>
        </c:ser>
        <c:marker val="1"/>
        <c:axId val="49929600"/>
        <c:axId val="50390528"/>
      </c:lineChart>
      <c:catAx>
        <c:axId val="49929600"/>
        <c:scaling>
          <c:orientation val="minMax"/>
        </c:scaling>
        <c:axPos val="b"/>
        <c:majorTickMark val="none"/>
        <c:tickLblPos val="nextTo"/>
        <c:crossAx val="50390528"/>
        <c:crossesAt val="0.1"/>
        <c:auto val="1"/>
        <c:lblAlgn val="ctr"/>
        <c:lblOffset val="100"/>
      </c:catAx>
      <c:valAx>
        <c:axId val="50390528"/>
        <c:scaling>
          <c:logBase val="10"/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hu-HU" sz="1100"/>
                  <a:t>Relatív gyakoriság (%)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49929600"/>
        <c:crosses val="autoZero"/>
        <c:crossBetween val="between"/>
        <c:majorUnit val="10"/>
        <c:minorUnit val="10"/>
      </c:valAx>
    </c:plotArea>
    <c:plotVisOnly val="1"/>
  </c:chart>
  <c:txPr>
    <a:bodyPr/>
    <a:lstStyle/>
    <a:p>
      <a:pPr>
        <a:defRPr b="1"/>
      </a:pPr>
      <a:endParaRPr lang="hu-H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/>
              <a:t>B) Fajtextúra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strRef>
              <c:f>Fajtextúra!$B$22:$B$30</c:f>
              <c:strCache>
                <c:ptCount val="9"/>
                <c:pt idx="0">
                  <c:v>Fekete bodza</c:v>
                </c:pt>
                <c:pt idx="1">
                  <c:v>Korai juhar</c:v>
                </c:pt>
                <c:pt idx="2">
                  <c:v>Kocsányos tölgy</c:v>
                </c:pt>
                <c:pt idx="3">
                  <c:v>Egybibés galagonya</c:v>
                </c:pt>
                <c:pt idx="4">
                  <c:v>Madárcseresznye</c:v>
                </c:pt>
                <c:pt idx="5">
                  <c:v>Szil</c:v>
                </c:pt>
                <c:pt idx="6">
                  <c:v>Nyugati ostorfa</c:v>
                </c:pt>
                <c:pt idx="7">
                  <c:v>Csíkos kecskerágó</c:v>
                </c:pt>
                <c:pt idx="8">
                  <c:v>Hegyi juhar</c:v>
                </c:pt>
              </c:strCache>
            </c:strRef>
          </c:cat>
          <c:val>
            <c:numRef>
              <c:f>Fajtextúra!$H$22:$H$30</c:f>
              <c:numCache>
                <c:formatCode>General</c:formatCode>
                <c:ptCount val="9"/>
                <c:pt idx="0">
                  <c:v>31.958762886597935</c:v>
                </c:pt>
                <c:pt idx="1">
                  <c:v>27.835051546391753</c:v>
                </c:pt>
                <c:pt idx="2">
                  <c:v>12.371134020618557</c:v>
                </c:pt>
                <c:pt idx="3">
                  <c:v>8.2474226804123703</c:v>
                </c:pt>
                <c:pt idx="4">
                  <c:v>7.216494845360824</c:v>
                </c:pt>
                <c:pt idx="5">
                  <c:v>5.1546391752577314</c:v>
                </c:pt>
                <c:pt idx="6">
                  <c:v>3.0927835051546393</c:v>
                </c:pt>
                <c:pt idx="7">
                  <c:v>2.0618556701030926</c:v>
                </c:pt>
                <c:pt idx="8">
                  <c:v>2.0618556701030926</c:v>
                </c:pt>
              </c:numCache>
            </c:numRef>
          </c:val>
        </c:ser>
        <c:marker val="1"/>
        <c:axId val="184168448"/>
        <c:axId val="184260096"/>
      </c:lineChart>
      <c:catAx>
        <c:axId val="184168448"/>
        <c:scaling>
          <c:orientation val="minMax"/>
        </c:scaling>
        <c:axPos val="b"/>
        <c:majorTickMark val="none"/>
        <c:tickLblPos val="nextTo"/>
        <c:crossAx val="184260096"/>
        <c:crossesAt val="0.1"/>
        <c:auto val="1"/>
        <c:lblAlgn val="ctr"/>
        <c:lblOffset val="100"/>
      </c:catAx>
      <c:valAx>
        <c:axId val="184260096"/>
        <c:scaling>
          <c:logBase val="10"/>
          <c:orientation val="minMax"/>
          <c:max val="100"/>
          <c:min val="0.1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Relatív gyakoriság pi(%)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84168448"/>
        <c:crosses val="autoZero"/>
        <c:crossBetween val="between"/>
        <c:majorUnit val="10"/>
        <c:minorUnit val="10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339090</xdr:colOff>
      <xdr:row>0</xdr:row>
      <xdr:rowOff>182880</xdr:rowOff>
    </xdr:from>
    <xdr:to>
      <xdr:col>17</xdr:col>
      <xdr:colOff>34290</xdr:colOff>
      <xdr:row>17</xdr:row>
      <xdr:rowOff>13336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314325</xdr:colOff>
      <xdr:row>19</xdr:row>
      <xdr:rowOff>114300</xdr:rowOff>
    </xdr:from>
    <xdr:to>
      <xdr:col>17</xdr:col>
      <xdr:colOff>9525</xdr:colOff>
      <xdr:row>35</xdr:row>
      <xdr:rowOff>85725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K56"/>
  <sheetViews>
    <sheetView workbookViewId="0">
      <selection activeCell="G9" sqref="G9"/>
    </sheetView>
  </sheetViews>
  <sheetFormatPr defaultColWidth="4" defaultRowHeight="12" customHeight="1"/>
  <cols>
    <col min="1" max="1" width="19.109375" style="1" customWidth="1"/>
    <col min="2" max="2" width="4.44140625" style="1" customWidth="1"/>
    <col min="3" max="3" width="1.88671875" style="1" customWidth="1"/>
    <col min="4" max="4" width="19.109375" style="1" customWidth="1"/>
    <col min="5" max="5" width="4.44140625" style="1" customWidth="1"/>
    <col min="6" max="6" width="1.88671875" style="2" customWidth="1"/>
    <col min="7" max="7" width="19.109375" style="1" customWidth="1"/>
    <col min="8" max="8" width="4.44140625" style="1" customWidth="1"/>
    <col min="9" max="9" width="1.88671875" style="1" customWidth="1"/>
    <col min="10" max="10" width="19.109375" style="1" customWidth="1"/>
    <col min="11" max="11" width="4.44140625" style="1" customWidth="1"/>
    <col min="12" max="12" width="0.88671875" style="1" customWidth="1"/>
    <col min="13" max="16384" width="4" style="1"/>
  </cols>
  <sheetData>
    <row r="1" spans="1:11" ht="18" customHeight="1">
      <c r="A1" s="129" t="s">
        <v>63</v>
      </c>
      <c r="B1" s="14"/>
      <c r="C1" s="14"/>
      <c r="D1" s="14"/>
      <c r="E1" s="14"/>
      <c r="F1" s="30"/>
      <c r="G1" s="14"/>
      <c r="H1" s="14"/>
      <c r="I1" s="14"/>
      <c r="J1" s="14"/>
      <c r="K1" s="14"/>
    </row>
    <row r="2" spans="1:11" ht="18" customHeight="1">
      <c r="A2" s="14"/>
      <c r="B2" s="14"/>
      <c r="C2" s="14"/>
      <c r="D2" s="14"/>
      <c r="E2" s="14"/>
      <c r="F2" s="30"/>
      <c r="G2" s="14"/>
      <c r="H2" s="14"/>
      <c r="I2" s="14"/>
      <c r="J2" s="14"/>
      <c r="K2" s="14"/>
    </row>
    <row r="3" spans="1:11" ht="18" customHeight="1">
      <c r="A3" s="140" t="s">
        <v>33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8" customHeight="1">
      <c r="A4" s="140" t="s">
        <v>34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 ht="18" customHeight="1">
      <c r="A5" s="130" t="s">
        <v>25</v>
      </c>
      <c r="B5" s="14"/>
      <c r="C5" s="14"/>
      <c r="D5" s="14"/>
      <c r="E5" s="14"/>
      <c r="F5" s="30"/>
      <c r="G5" s="14"/>
      <c r="H5" s="14"/>
      <c r="I5" s="14"/>
      <c r="J5" s="14"/>
      <c r="K5" s="14"/>
    </row>
    <row r="6" spans="1:11" ht="18" customHeight="1">
      <c r="A6" s="141" t="s">
        <v>27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</row>
    <row r="7" spans="1:11" ht="18" customHeight="1">
      <c r="A7" s="14" t="s">
        <v>39</v>
      </c>
      <c r="B7" s="14"/>
      <c r="C7" s="14"/>
      <c r="D7" s="14"/>
      <c r="E7" s="14"/>
      <c r="F7" s="30"/>
      <c r="G7" s="14"/>
      <c r="H7" s="14"/>
      <c r="I7" s="14"/>
      <c r="J7" s="14"/>
      <c r="K7" s="14"/>
    </row>
    <row r="8" spans="1:11" ht="18" customHeight="1">
      <c r="A8" s="14" t="s">
        <v>32</v>
      </c>
      <c r="B8" s="14"/>
      <c r="C8" s="14"/>
      <c r="D8" s="14"/>
      <c r="E8" s="14"/>
      <c r="F8" s="30"/>
      <c r="G8" s="14"/>
      <c r="H8" s="14"/>
      <c r="I8" s="14"/>
      <c r="J8" s="14"/>
      <c r="K8" s="14"/>
    </row>
    <row r="9" spans="1:11" ht="17.25" customHeight="1">
      <c r="A9" s="14" t="s">
        <v>40</v>
      </c>
      <c r="B9" s="14"/>
      <c r="C9" s="14"/>
      <c r="D9" s="14"/>
      <c r="E9" s="14"/>
      <c r="F9" s="30"/>
      <c r="G9" s="14"/>
      <c r="H9" s="14"/>
      <c r="I9" s="14"/>
      <c r="J9" s="14"/>
      <c r="K9" s="14"/>
    </row>
    <row r="10" spans="1:11" ht="17.25" customHeight="1">
      <c r="A10" s="14" t="s">
        <v>41</v>
      </c>
      <c r="B10" s="14"/>
      <c r="C10" s="14"/>
      <c r="D10" s="14"/>
      <c r="E10" s="14"/>
      <c r="F10" s="30"/>
      <c r="G10" s="14"/>
      <c r="H10" s="14"/>
      <c r="I10" s="14"/>
      <c r="J10" s="14"/>
      <c r="K10" s="14"/>
    </row>
    <row r="11" spans="1:11" ht="17.25" customHeight="1">
      <c r="A11" s="14" t="s">
        <v>42</v>
      </c>
      <c r="B11" s="14"/>
      <c r="C11" s="14"/>
      <c r="D11" s="14"/>
      <c r="E11" s="14"/>
      <c r="F11" s="30"/>
      <c r="G11" s="14"/>
      <c r="H11" s="14"/>
      <c r="I11" s="14"/>
      <c r="J11" s="14"/>
      <c r="K11" s="14"/>
    </row>
    <row r="12" spans="1:11" ht="17.25" customHeight="1">
      <c r="A12" s="130" t="s">
        <v>45</v>
      </c>
      <c r="B12" s="14"/>
      <c r="C12" s="14"/>
      <c r="D12" s="14"/>
      <c r="E12" s="14"/>
      <c r="F12" s="30"/>
      <c r="G12" s="14"/>
      <c r="H12" s="14"/>
      <c r="I12" s="14"/>
      <c r="J12" s="14"/>
      <c r="K12" s="14"/>
    </row>
    <row r="13" spans="1:11" ht="17.25" customHeight="1"/>
    <row r="14" spans="1:11" ht="18" customHeight="1">
      <c r="A14" s="3" t="s">
        <v>18</v>
      </c>
      <c r="B14" s="4"/>
      <c r="C14" s="4"/>
      <c r="E14" s="4"/>
      <c r="I14" s="2"/>
      <c r="K14" s="4"/>
    </row>
    <row r="15" spans="1:11" ht="15" customHeight="1">
      <c r="A15" s="5" t="s">
        <v>28</v>
      </c>
      <c r="B15" s="6"/>
      <c r="C15" s="7"/>
      <c r="D15" s="5" t="s">
        <v>29</v>
      </c>
      <c r="E15" s="6"/>
      <c r="G15" s="5" t="s">
        <v>30</v>
      </c>
      <c r="H15" s="6"/>
      <c r="I15" s="2"/>
      <c r="J15" s="5" t="s">
        <v>31</v>
      </c>
      <c r="K15" s="6"/>
    </row>
    <row r="16" spans="1:11" ht="24.75" customHeight="1">
      <c r="A16" s="8" t="s">
        <v>0</v>
      </c>
      <c r="B16" s="25" t="s">
        <v>26</v>
      </c>
      <c r="C16" s="28"/>
      <c r="D16" s="8" t="s">
        <v>0</v>
      </c>
      <c r="E16" s="25" t="s">
        <v>26</v>
      </c>
      <c r="F16" s="27"/>
      <c r="G16" s="8" t="s">
        <v>0</v>
      </c>
      <c r="H16" s="25" t="s">
        <v>26</v>
      </c>
      <c r="I16" s="27"/>
      <c r="J16" s="8" t="s">
        <v>0</v>
      </c>
      <c r="K16" s="25" t="s">
        <v>26</v>
      </c>
    </row>
    <row r="17" spans="1:11" ht="13.5" customHeight="1">
      <c r="A17" s="9" t="s">
        <v>5</v>
      </c>
      <c r="B17" s="10">
        <v>5</v>
      </c>
      <c r="C17" s="7"/>
      <c r="D17" s="9" t="s">
        <v>1</v>
      </c>
      <c r="E17" s="10">
        <v>1</v>
      </c>
      <c r="G17" s="9" t="s">
        <v>6</v>
      </c>
      <c r="H17" s="10">
        <v>7</v>
      </c>
      <c r="I17" s="2"/>
      <c r="J17" s="9" t="s">
        <v>6</v>
      </c>
      <c r="K17" s="10">
        <v>21</v>
      </c>
    </row>
    <row r="18" spans="1:11" ht="13.5" customHeight="1">
      <c r="A18" s="9" t="s">
        <v>13</v>
      </c>
      <c r="B18" s="10">
        <v>3</v>
      </c>
      <c r="C18" s="7"/>
      <c r="D18" s="9" t="s">
        <v>3</v>
      </c>
      <c r="E18" s="10">
        <v>1</v>
      </c>
      <c r="G18" s="9" t="s">
        <v>13</v>
      </c>
      <c r="H18" s="10">
        <v>8</v>
      </c>
      <c r="I18" s="2"/>
      <c r="J18" s="9" t="s">
        <v>5</v>
      </c>
      <c r="K18" s="10">
        <v>5</v>
      </c>
    </row>
    <row r="19" spans="1:11" ht="13.5" customHeight="1">
      <c r="A19" s="9" t="s">
        <v>4</v>
      </c>
      <c r="B19" s="10">
        <v>1</v>
      </c>
      <c r="C19" s="7"/>
      <c r="D19" s="9" t="s">
        <v>6</v>
      </c>
      <c r="E19" s="10">
        <v>8</v>
      </c>
      <c r="G19" s="9" t="s">
        <v>2</v>
      </c>
      <c r="H19" s="10">
        <v>12</v>
      </c>
      <c r="I19" s="2"/>
      <c r="J19" s="9" t="s">
        <v>59</v>
      </c>
      <c r="K19" s="10">
        <v>2</v>
      </c>
    </row>
    <row r="20" spans="1:11" ht="13.5" customHeight="1">
      <c r="A20" s="9" t="s">
        <v>6</v>
      </c>
      <c r="B20" s="10">
        <v>5</v>
      </c>
      <c r="C20" s="7"/>
      <c r="D20" s="9" t="s">
        <v>59</v>
      </c>
      <c r="E20" s="10">
        <v>5</v>
      </c>
      <c r="G20" s="9" t="s">
        <v>14</v>
      </c>
      <c r="H20" s="10">
        <v>3</v>
      </c>
      <c r="I20" s="2"/>
      <c r="J20" s="9" t="s">
        <v>13</v>
      </c>
      <c r="K20" s="10">
        <v>18</v>
      </c>
    </row>
    <row r="21" spans="1:11" ht="13.5" customHeight="1">
      <c r="A21" s="9" t="s">
        <v>14</v>
      </c>
      <c r="B21" s="10">
        <v>8</v>
      </c>
      <c r="C21" s="7"/>
      <c r="D21" s="9" t="s">
        <v>13</v>
      </c>
      <c r="E21" s="10">
        <v>5</v>
      </c>
      <c r="G21" s="9" t="s">
        <v>23</v>
      </c>
      <c r="H21" s="10" t="s">
        <v>23</v>
      </c>
      <c r="I21" s="2"/>
      <c r="J21" s="9" t="s">
        <v>4</v>
      </c>
      <c r="K21" s="10">
        <v>1</v>
      </c>
    </row>
    <row r="22" spans="1:11" ht="13.5" customHeight="1">
      <c r="A22" s="9" t="s">
        <v>2</v>
      </c>
      <c r="B22" s="10">
        <v>14</v>
      </c>
      <c r="C22" s="7"/>
      <c r="D22" s="9" t="s">
        <v>20</v>
      </c>
      <c r="E22" s="10">
        <v>30</v>
      </c>
      <c r="G22" s="9" t="s">
        <v>23</v>
      </c>
      <c r="H22" s="10" t="s">
        <v>23</v>
      </c>
      <c r="I22" s="2"/>
      <c r="J22" s="9" t="s">
        <v>3</v>
      </c>
      <c r="K22" s="10">
        <v>3</v>
      </c>
    </row>
    <row r="23" spans="1:11" ht="13.5" customHeight="1">
      <c r="A23" s="9" t="s">
        <v>23</v>
      </c>
      <c r="B23" s="10" t="s">
        <v>23</v>
      </c>
      <c r="C23" s="7"/>
      <c r="D23" s="9" t="s">
        <v>23</v>
      </c>
      <c r="E23" s="10" t="s">
        <v>23</v>
      </c>
      <c r="G23" s="9" t="s">
        <v>23</v>
      </c>
      <c r="H23" s="10" t="s">
        <v>23</v>
      </c>
      <c r="I23" s="2"/>
      <c r="J23" s="9" t="s">
        <v>23</v>
      </c>
      <c r="K23" s="10" t="s">
        <v>23</v>
      </c>
    </row>
    <row r="24" spans="1:11" ht="13.5" customHeight="1">
      <c r="A24" s="9" t="s">
        <v>23</v>
      </c>
      <c r="B24" s="10" t="s">
        <v>23</v>
      </c>
      <c r="C24" s="7"/>
      <c r="D24" s="9" t="s">
        <v>23</v>
      </c>
      <c r="E24" s="10" t="s">
        <v>23</v>
      </c>
      <c r="G24" s="9" t="s">
        <v>23</v>
      </c>
      <c r="H24" s="10" t="s">
        <v>23</v>
      </c>
      <c r="I24" s="2"/>
      <c r="J24" s="9" t="s">
        <v>23</v>
      </c>
      <c r="K24" s="10" t="s">
        <v>23</v>
      </c>
    </row>
    <row r="25" spans="1:11" ht="13.5" customHeight="1">
      <c r="A25" s="11" t="s">
        <v>23</v>
      </c>
      <c r="B25" s="12" t="s">
        <v>23</v>
      </c>
      <c r="C25" s="13"/>
      <c r="D25" s="11" t="s">
        <v>23</v>
      </c>
      <c r="E25" s="12" t="s">
        <v>23</v>
      </c>
      <c r="G25" s="11" t="s">
        <v>23</v>
      </c>
      <c r="H25" s="12" t="s">
        <v>23</v>
      </c>
      <c r="I25" s="2"/>
      <c r="J25" s="11" t="s">
        <v>23</v>
      </c>
      <c r="K25" s="12" t="s">
        <v>23</v>
      </c>
    </row>
    <row r="26" spans="1:11" ht="13.5" customHeight="1">
      <c r="A26" s="14"/>
      <c r="B26" s="7"/>
      <c r="C26" s="13"/>
      <c r="D26" s="14"/>
      <c r="E26" s="7"/>
      <c r="G26" s="14"/>
      <c r="H26" s="7"/>
      <c r="I26" s="2"/>
      <c r="J26" s="14"/>
      <c r="K26" s="7"/>
    </row>
    <row r="27" spans="1:11" ht="13.5" customHeight="1">
      <c r="A27" s="14"/>
      <c r="B27" s="7"/>
      <c r="C27" s="13"/>
      <c r="D27" s="14"/>
      <c r="E27" s="7"/>
      <c r="G27" s="14"/>
      <c r="H27" s="7"/>
      <c r="I27" s="2"/>
      <c r="J27" s="14"/>
      <c r="K27" s="7"/>
    </row>
    <row r="28" spans="1:11" ht="21" customHeight="1">
      <c r="A28" s="15"/>
      <c r="B28" s="16"/>
      <c r="C28" s="4"/>
      <c r="D28" s="15"/>
      <c r="E28" s="16"/>
      <c r="G28" s="15"/>
      <c r="H28" s="16"/>
      <c r="I28" s="2"/>
      <c r="J28" s="15"/>
      <c r="K28" s="16"/>
    </row>
    <row r="29" spans="1:11" ht="21" customHeight="1">
      <c r="A29" s="15"/>
      <c r="B29" s="16"/>
      <c r="C29" s="4"/>
      <c r="D29" s="15"/>
      <c r="E29" s="16"/>
      <c r="G29" s="15"/>
      <c r="H29" s="16"/>
      <c r="I29" s="2"/>
      <c r="J29" s="15"/>
      <c r="K29" s="16"/>
    </row>
    <row r="30" spans="1:11" ht="21" customHeight="1">
      <c r="A30" s="15"/>
      <c r="B30" s="16"/>
      <c r="C30" s="4"/>
      <c r="D30" s="15"/>
      <c r="E30" s="16"/>
      <c r="G30" s="15"/>
      <c r="H30" s="16"/>
      <c r="I30" s="2"/>
      <c r="J30" s="15"/>
      <c r="K30" s="16"/>
    </row>
    <row r="31" spans="1:11" ht="13.5" customHeight="1">
      <c r="A31" s="15"/>
      <c r="B31" s="16"/>
      <c r="C31" s="4"/>
      <c r="D31" s="15"/>
      <c r="E31" s="16"/>
      <c r="G31" s="15"/>
      <c r="H31" s="16"/>
      <c r="I31" s="2"/>
      <c r="J31" s="15"/>
      <c r="K31" s="16"/>
    </row>
    <row r="32" spans="1:11" ht="17.25" customHeight="1">
      <c r="A32" s="3" t="s">
        <v>24</v>
      </c>
      <c r="B32" s="4"/>
      <c r="C32" s="4"/>
      <c r="E32" s="4"/>
      <c r="H32" s="4"/>
    </row>
    <row r="33" spans="1:11" ht="15" customHeight="1">
      <c r="A33" s="5" t="s">
        <v>28</v>
      </c>
      <c r="B33" s="6"/>
      <c r="C33" s="7"/>
      <c r="D33" s="5" t="s">
        <v>29</v>
      </c>
      <c r="E33" s="6"/>
      <c r="G33" s="5" t="s">
        <v>30</v>
      </c>
      <c r="H33" s="6"/>
      <c r="I33" s="2"/>
      <c r="J33" s="5" t="s">
        <v>31</v>
      </c>
      <c r="K33" s="6"/>
    </row>
    <row r="34" spans="1:11" s="26" customFormat="1" ht="24.75" customHeight="1">
      <c r="A34" s="8" t="s">
        <v>0</v>
      </c>
      <c r="B34" s="25" t="s">
        <v>26</v>
      </c>
      <c r="D34" s="8" t="s">
        <v>0</v>
      </c>
      <c r="E34" s="25" t="s">
        <v>26</v>
      </c>
      <c r="F34" s="27"/>
      <c r="G34" s="8" t="s">
        <v>0</v>
      </c>
      <c r="H34" s="25" t="s">
        <v>26</v>
      </c>
      <c r="I34" s="27"/>
      <c r="J34" s="8" t="s">
        <v>0</v>
      </c>
      <c r="K34" s="25" t="s">
        <v>26</v>
      </c>
    </row>
    <row r="35" spans="1:11" ht="13.5" customHeight="1">
      <c r="A35" s="9" t="s">
        <v>43</v>
      </c>
      <c r="B35" s="10">
        <v>1</v>
      </c>
      <c r="D35" s="9" t="s">
        <v>60</v>
      </c>
      <c r="E35" s="10">
        <v>5</v>
      </c>
      <c r="G35" s="9" t="s">
        <v>44</v>
      </c>
      <c r="H35" s="10">
        <v>10</v>
      </c>
      <c r="I35" s="2"/>
      <c r="J35" s="9" t="s">
        <v>44</v>
      </c>
      <c r="K35" s="10">
        <v>8</v>
      </c>
    </row>
    <row r="36" spans="1:11" ht="13.5" customHeight="1">
      <c r="A36" s="9" t="s">
        <v>44</v>
      </c>
      <c r="B36" s="10">
        <v>5</v>
      </c>
      <c r="D36" s="9" t="s">
        <v>43</v>
      </c>
      <c r="E36" s="10">
        <v>5</v>
      </c>
      <c r="G36" s="9" t="s">
        <v>6</v>
      </c>
      <c r="H36" s="10">
        <v>10</v>
      </c>
      <c r="I36" s="2"/>
      <c r="J36" s="9" t="s">
        <v>43</v>
      </c>
      <c r="K36" s="10">
        <v>1</v>
      </c>
    </row>
    <row r="37" spans="1:11" ht="13.5" customHeight="1">
      <c r="A37" s="9" t="s">
        <v>5</v>
      </c>
      <c r="B37" s="10">
        <v>2</v>
      </c>
      <c r="D37" s="9" t="s">
        <v>44</v>
      </c>
      <c r="E37" s="10">
        <v>4</v>
      </c>
      <c r="G37" s="9" t="s">
        <v>1</v>
      </c>
      <c r="H37" s="10">
        <v>1</v>
      </c>
      <c r="I37" s="2"/>
      <c r="J37" s="9" t="s">
        <v>2</v>
      </c>
      <c r="K37" s="10">
        <v>6</v>
      </c>
    </row>
    <row r="38" spans="1:11" ht="13.5" customHeight="1">
      <c r="A38" s="9" t="s">
        <v>6</v>
      </c>
      <c r="B38" s="10">
        <v>4</v>
      </c>
      <c r="D38" s="9" t="s">
        <v>5</v>
      </c>
      <c r="E38" s="10">
        <v>3</v>
      </c>
      <c r="G38" s="9" t="s">
        <v>14</v>
      </c>
      <c r="H38" s="10">
        <v>1</v>
      </c>
      <c r="I38" s="2"/>
      <c r="J38" s="9" t="s">
        <v>6</v>
      </c>
      <c r="K38" s="10">
        <v>15</v>
      </c>
    </row>
    <row r="39" spans="1:11" ht="13.5" customHeight="1">
      <c r="A39" s="9" t="s">
        <v>14</v>
      </c>
      <c r="B39" s="10">
        <v>2</v>
      </c>
      <c r="D39" s="9" t="s">
        <v>1</v>
      </c>
      <c r="E39" s="10">
        <v>1</v>
      </c>
      <c r="G39" s="9" t="s">
        <v>2</v>
      </c>
      <c r="H39" s="10">
        <v>2</v>
      </c>
      <c r="I39" s="2"/>
      <c r="J39" s="9" t="s">
        <v>23</v>
      </c>
      <c r="K39" s="10" t="s">
        <v>23</v>
      </c>
    </row>
    <row r="40" spans="1:11" ht="13.5" customHeight="1">
      <c r="A40" s="9" t="s">
        <v>2</v>
      </c>
      <c r="B40" s="10">
        <v>4</v>
      </c>
      <c r="D40" s="9" t="s">
        <v>6</v>
      </c>
      <c r="E40" s="10">
        <v>2</v>
      </c>
      <c r="G40" s="9" t="s">
        <v>5</v>
      </c>
      <c r="H40" s="10">
        <v>3</v>
      </c>
      <c r="I40" s="2"/>
      <c r="J40" s="9" t="s">
        <v>23</v>
      </c>
      <c r="K40" s="10" t="s">
        <v>23</v>
      </c>
    </row>
    <row r="41" spans="1:11" ht="13.5" customHeight="1">
      <c r="A41" s="9" t="s">
        <v>4</v>
      </c>
      <c r="B41" s="10">
        <v>2</v>
      </c>
      <c r="D41" s="9" t="s">
        <v>23</v>
      </c>
      <c r="E41" s="10" t="s">
        <v>23</v>
      </c>
      <c r="G41" s="9" t="s">
        <v>23</v>
      </c>
      <c r="H41" s="10" t="s">
        <v>23</v>
      </c>
      <c r="I41" s="2"/>
      <c r="J41" s="9" t="s">
        <v>23</v>
      </c>
      <c r="K41" s="10" t="s">
        <v>23</v>
      </c>
    </row>
    <row r="42" spans="1:11" ht="13.5" customHeight="1">
      <c r="A42" s="9" t="s">
        <v>23</v>
      </c>
      <c r="B42" s="10" t="s">
        <v>23</v>
      </c>
      <c r="D42" s="9" t="s">
        <v>23</v>
      </c>
      <c r="E42" s="10" t="s">
        <v>23</v>
      </c>
      <c r="G42" s="9" t="s">
        <v>23</v>
      </c>
      <c r="H42" s="10" t="s">
        <v>23</v>
      </c>
      <c r="I42" s="2"/>
      <c r="J42" s="9" t="s">
        <v>23</v>
      </c>
      <c r="K42" s="10" t="s">
        <v>23</v>
      </c>
    </row>
    <row r="43" spans="1:11" ht="13.5" customHeight="1">
      <c r="A43" s="11" t="s">
        <v>23</v>
      </c>
      <c r="B43" s="12" t="s">
        <v>23</v>
      </c>
      <c r="D43" s="11" t="s">
        <v>23</v>
      </c>
      <c r="E43" s="12" t="s">
        <v>23</v>
      </c>
      <c r="G43" s="11" t="s">
        <v>23</v>
      </c>
      <c r="H43" s="12" t="s">
        <v>23</v>
      </c>
      <c r="I43" s="2"/>
      <c r="J43" s="11" t="s">
        <v>23</v>
      </c>
      <c r="K43" s="12" t="s">
        <v>23</v>
      </c>
    </row>
    <row r="44" spans="1:11" ht="13.5" customHeight="1">
      <c r="A44" s="14"/>
      <c r="B44" s="7"/>
      <c r="C44" s="13"/>
      <c r="D44" s="18"/>
      <c r="E44" s="18"/>
      <c r="F44" s="19"/>
      <c r="G44" s="18"/>
      <c r="H44" s="18"/>
    </row>
    <row r="45" spans="1:11" ht="21" customHeight="1">
      <c r="A45" s="14"/>
      <c r="B45" s="7"/>
      <c r="C45" s="13"/>
      <c r="D45" s="18"/>
      <c r="E45" s="18"/>
      <c r="F45" s="19"/>
      <c r="G45" s="18"/>
      <c r="H45" s="18"/>
    </row>
    <row r="46" spans="1:11" ht="21" customHeight="1">
      <c r="A46" s="14"/>
      <c r="B46" s="7"/>
      <c r="C46" s="13"/>
      <c r="D46" s="18"/>
      <c r="E46" s="18"/>
      <c r="F46" s="19"/>
      <c r="G46" s="18"/>
      <c r="H46" s="18"/>
    </row>
    <row r="47" spans="1:11" ht="21" customHeight="1">
      <c r="A47" s="14"/>
      <c r="B47" s="7"/>
      <c r="C47" s="13"/>
      <c r="D47" s="18"/>
      <c r="E47" s="18"/>
      <c r="F47" s="19"/>
      <c r="G47" s="18"/>
      <c r="H47" s="18"/>
    </row>
    <row r="48" spans="1:11" ht="13.5" customHeight="1">
      <c r="A48" s="14"/>
      <c r="B48" s="7"/>
      <c r="C48" s="13"/>
      <c r="D48" s="18"/>
      <c r="E48" s="18"/>
      <c r="F48" s="19"/>
      <c r="G48" s="18"/>
      <c r="H48" s="18"/>
    </row>
    <row r="49" spans="1:8" ht="13.5" customHeight="1">
      <c r="A49" s="14"/>
      <c r="B49" s="7"/>
      <c r="C49" s="7"/>
      <c r="D49" s="18"/>
      <c r="E49" s="20"/>
      <c r="F49" s="21"/>
      <c r="G49" s="22"/>
    </row>
    <row r="50" spans="1:8" ht="13.5" customHeight="1">
      <c r="A50" s="14"/>
      <c r="B50" s="7"/>
      <c r="C50" s="7"/>
      <c r="D50" s="20"/>
      <c r="E50" s="22"/>
      <c r="F50" s="21"/>
      <c r="G50" s="22"/>
      <c r="H50" s="17"/>
    </row>
    <row r="51" spans="1:8" ht="13.5" customHeight="1">
      <c r="A51" s="14"/>
      <c r="B51" s="7"/>
      <c r="C51" s="7"/>
      <c r="D51" s="22"/>
      <c r="E51" s="22"/>
      <c r="F51" s="21"/>
      <c r="G51" s="22"/>
      <c r="H51" s="22"/>
    </row>
    <row r="52" spans="1:8" ht="12" customHeight="1">
      <c r="A52" s="14"/>
      <c r="B52" s="7"/>
      <c r="C52" s="14"/>
      <c r="D52" s="14"/>
    </row>
    <row r="53" spans="1:8" ht="12" customHeight="1">
      <c r="A53" s="14"/>
      <c r="B53" s="7"/>
      <c r="C53" s="14"/>
      <c r="D53" s="14"/>
    </row>
    <row r="54" spans="1:8" ht="12" customHeight="1">
      <c r="A54" s="14"/>
      <c r="B54" s="7"/>
      <c r="C54" s="14"/>
      <c r="D54" s="14"/>
    </row>
    <row r="55" spans="1:8" ht="12" customHeight="1">
      <c r="A55" s="14"/>
      <c r="B55" s="14"/>
      <c r="C55" s="14"/>
      <c r="D55" s="14"/>
    </row>
    <row r="56" spans="1:8" ht="12" customHeight="1">
      <c r="A56" s="14"/>
      <c r="B56" s="14"/>
      <c r="C56" s="14"/>
      <c r="D56" s="14"/>
    </row>
  </sheetData>
  <mergeCells count="3">
    <mergeCell ref="A3:K3"/>
    <mergeCell ref="A6:K6"/>
    <mergeCell ref="A4:K4"/>
  </mergeCells>
  <phoneticPr fontId="1" type="noConversion"/>
  <pageMargins left="0.24" right="0.25" top="0.43" bottom="0.35" header="0.22" footer="0.2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"/>
  <sheetViews>
    <sheetView workbookViewId="0">
      <selection activeCell="L12" sqref="L12"/>
    </sheetView>
  </sheetViews>
  <sheetFormatPr defaultRowHeight="13.2"/>
  <cols>
    <col min="1" max="1" width="4"/>
    <col min="2" max="2" width="17.6640625" customWidth="1"/>
    <col min="3" max="6" width="4.88671875" customWidth="1"/>
    <col min="7" max="7" width="6.109375" customWidth="1"/>
    <col min="10" max="10" width="4"/>
    <col min="11" max="11" width="17.6640625" customWidth="1"/>
    <col min="12" max="15" width="4.88671875" customWidth="1"/>
    <col min="16" max="16" width="6.109375" customWidth="1"/>
  </cols>
  <sheetData>
    <row r="1" spans="1:16" ht="16.2" thickBot="1">
      <c r="A1" s="142" t="s">
        <v>48</v>
      </c>
      <c r="B1" s="143"/>
      <c r="C1" s="143"/>
      <c r="D1" s="143"/>
      <c r="E1" s="143"/>
      <c r="F1" s="143"/>
      <c r="G1" s="144"/>
      <c r="J1" s="142" t="s">
        <v>49</v>
      </c>
      <c r="K1" s="143"/>
      <c r="L1" s="143"/>
      <c r="M1" s="143"/>
      <c r="N1" s="143"/>
      <c r="O1" s="143"/>
      <c r="P1" s="144"/>
    </row>
    <row r="2" spans="1:16" ht="20.399999999999999" thickBot="1">
      <c r="A2" s="87" t="s">
        <v>16</v>
      </c>
      <c r="B2" s="88" t="s">
        <v>0</v>
      </c>
      <c r="C2" s="89" t="s">
        <v>35</v>
      </c>
      <c r="D2" s="89" t="s">
        <v>36</v>
      </c>
      <c r="E2" s="89" t="s">
        <v>37</v>
      </c>
      <c r="F2" s="90" t="s">
        <v>38</v>
      </c>
      <c r="G2" s="132" t="s">
        <v>46</v>
      </c>
      <c r="J2" s="87" t="s">
        <v>16</v>
      </c>
      <c r="K2" s="88" t="s">
        <v>0</v>
      </c>
      <c r="L2" s="89" t="s">
        <v>35</v>
      </c>
      <c r="M2" s="89" t="s">
        <v>36</v>
      </c>
      <c r="N2" s="89" t="s">
        <v>37</v>
      </c>
      <c r="O2" s="90" t="s">
        <v>38</v>
      </c>
      <c r="P2" s="132" t="s">
        <v>46</v>
      </c>
    </row>
    <row r="3" spans="1:16" ht="15.6">
      <c r="A3" s="81">
        <v>1</v>
      </c>
      <c r="B3" s="82" t="s">
        <v>5</v>
      </c>
      <c r="C3" s="83">
        <v>5</v>
      </c>
      <c r="D3" s="83"/>
      <c r="E3" s="83"/>
      <c r="F3" s="84">
        <v>5</v>
      </c>
      <c r="G3" s="131">
        <f>SUM(C3:F3)</f>
        <v>10</v>
      </c>
      <c r="J3" s="81">
        <v>1</v>
      </c>
      <c r="K3" s="82" t="s">
        <v>43</v>
      </c>
      <c r="L3" s="133">
        <v>1</v>
      </c>
      <c r="M3" s="83">
        <v>5</v>
      </c>
      <c r="N3" s="83"/>
      <c r="O3" s="84">
        <v>1</v>
      </c>
      <c r="P3" s="131">
        <f t="shared" ref="P3:P11" si="0">SUM(L3:O3)</f>
        <v>7</v>
      </c>
    </row>
    <row r="4" spans="1:16" ht="15.6">
      <c r="A4" s="41">
        <v>2</v>
      </c>
      <c r="B4" s="34" t="s">
        <v>13</v>
      </c>
      <c r="C4" s="35">
        <v>3</v>
      </c>
      <c r="D4" s="35">
        <v>5</v>
      </c>
      <c r="E4" s="35">
        <v>8</v>
      </c>
      <c r="F4" s="76">
        <v>18</v>
      </c>
      <c r="G4" s="131">
        <f t="shared" ref="G4:G12" si="1">SUM(C4:F4)</f>
        <v>34</v>
      </c>
      <c r="J4" s="41">
        <v>2</v>
      </c>
      <c r="K4" s="34" t="s">
        <v>44</v>
      </c>
      <c r="L4" s="37">
        <v>5</v>
      </c>
      <c r="M4" s="35">
        <v>4</v>
      </c>
      <c r="N4" s="35">
        <v>10</v>
      </c>
      <c r="O4" s="76">
        <v>8</v>
      </c>
      <c r="P4" s="78">
        <f t="shared" si="0"/>
        <v>27</v>
      </c>
    </row>
    <row r="5" spans="1:16" ht="15.6">
      <c r="A5" s="41">
        <v>3</v>
      </c>
      <c r="B5" s="34" t="s">
        <v>4</v>
      </c>
      <c r="C5" s="35">
        <v>1</v>
      </c>
      <c r="D5" s="35"/>
      <c r="E5" s="35"/>
      <c r="F5" s="76">
        <v>1</v>
      </c>
      <c r="G5" s="131">
        <f t="shared" si="1"/>
        <v>2</v>
      </c>
      <c r="J5" s="41">
        <v>3</v>
      </c>
      <c r="K5" s="34" t="s">
        <v>5</v>
      </c>
      <c r="L5" s="37">
        <v>2</v>
      </c>
      <c r="M5" s="35">
        <v>3</v>
      </c>
      <c r="N5" s="35">
        <v>3</v>
      </c>
      <c r="O5" s="76"/>
      <c r="P5" s="78">
        <f t="shared" si="0"/>
        <v>8</v>
      </c>
    </row>
    <row r="6" spans="1:16" ht="15.6">
      <c r="A6" s="41">
        <v>4</v>
      </c>
      <c r="B6" s="34" t="s">
        <v>6</v>
      </c>
      <c r="C6" s="35">
        <v>5</v>
      </c>
      <c r="D6" s="35">
        <v>8</v>
      </c>
      <c r="E6" s="35">
        <v>7</v>
      </c>
      <c r="F6" s="76">
        <v>21</v>
      </c>
      <c r="G6" s="131">
        <f t="shared" si="1"/>
        <v>41</v>
      </c>
      <c r="J6" s="41">
        <v>4</v>
      </c>
      <c r="K6" s="34" t="s">
        <v>6</v>
      </c>
      <c r="L6" s="37">
        <v>4</v>
      </c>
      <c r="M6" s="35">
        <v>2</v>
      </c>
      <c r="N6" s="35">
        <v>10</v>
      </c>
      <c r="O6" s="76">
        <v>15</v>
      </c>
      <c r="P6" s="78">
        <f t="shared" si="0"/>
        <v>31</v>
      </c>
    </row>
    <row r="7" spans="1:16" ht="15.6">
      <c r="A7" s="41">
        <v>5</v>
      </c>
      <c r="B7" s="34" t="s">
        <v>14</v>
      </c>
      <c r="C7" s="35">
        <v>8</v>
      </c>
      <c r="D7" s="35"/>
      <c r="E7" s="35">
        <v>3</v>
      </c>
      <c r="F7" s="76"/>
      <c r="G7" s="131">
        <f t="shared" si="1"/>
        <v>11</v>
      </c>
      <c r="J7" s="41">
        <v>5</v>
      </c>
      <c r="K7" s="34" t="s">
        <v>14</v>
      </c>
      <c r="L7" s="37">
        <v>2</v>
      </c>
      <c r="M7" s="35"/>
      <c r="N7" s="35">
        <v>1</v>
      </c>
      <c r="O7" s="76"/>
      <c r="P7" s="78">
        <f t="shared" si="0"/>
        <v>3</v>
      </c>
    </row>
    <row r="8" spans="1:16" ht="15.6">
      <c r="A8" s="41">
        <v>6</v>
      </c>
      <c r="B8" s="34" t="s">
        <v>2</v>
      </c>
      <c r="C8" s="35">
        <v>14</v>
      </c>
      <c r="D8" s="35"/>
      <c r="E8" s="35">
        <v>12</v>
      </c>
      <c r="F8" s="76"/>
      <c r="G8" s="131">
        <f t="shared" si="1"/>
        <v>26</v>
      </c>
      <c r="J8" s="41">
        <v>6</v>
      </c>
      <c r="K8" s="34" t="s">
        <v>2</v>
      </c>
      <c r="L8" s="37">
        <v>4</v>
      </c>
      <c r="M8" s="35"/>
      <c r="N8" s="35">
        <v>2</v>
      </c>
      <c r="O8" s="76">
        <v>6</v>
      </c>
      <c r="P8" s="78">
        <f t="shared" si="0"/>
        <v>12</v>
      </c>
    </row>
    <row r="9" spans="1:16" ht="15.6">
      <c r="A9" s="41">
        <v>7</v>
      </c>
      <c r="B9" s="34" t="s">
        <v>1</v>
      </c>
      <c r="C9" s="35"/>
      <c r="D9" s="35">
        <v>1</v>
      </c>
      <c r="E9" s="35"/>
      <c r="F9" s="76"/>
      <c r="G9" s="131">
        <f t="shared" si="1"/>
        <v>1</v>
      </c>
      <c r="J9" s="41">
        <v>7</v>
      </c>
      <c r="K9" s="34" t="s">
        <v>4</v>
      </c>
      <c r="L9" s="37">
        <v>2</v>
      </c>
      <c r="M9" s="35"/>
      <c r="N9" s="35"/>
      <c r="O9" s="76"/>
      <c r="P9" s="78">
        <f t="shared" si="0"/>
        <v>2</v>
      </c>
    </row>
    <row r="10" spans="1:16" ht="15.6">
      <c r="A10" s="41">
        <v>8</v>
      </c>
      <c r="B10" s="34" t="s">
        <v>3</v>
      </c>
      <c r="C10" s="35"/>
      <c r="D10" s="35">
        <v>1</v>
      </c>
      <c r="E10" s="35"/>
      <c r="F10" s="76">
        <v>3</v>
      </c>
      <c r="G10" s="131">
        <f t="shared" si="1"/>
        <v>4</v>
      </c>
      <c r="J10" s="41">
        <v>8</v>
      </c>
      <c r="K10" s="34" t="s">
        <v>60</v>
      </c>
      <c r="L10" s="35"/>
      <c r="M10" s="35">
        <v>5</v>
      </c>
      <c r="N10" s="35"/>
      <c r="O10" s="76"/>
      <c r="P10" s="78">
        <f t="shared" si="0"/>
        <v>5</v>
      </c>
    </row>
    <row r="11" spans="1:16" ht="16.2" thickBot="1">
      <c r="A11" s="41">
        <v>9</v>
      </c>
      <c r="B11" s="34" t="s">
        <v>59</v>
      </c>
      <c r="C11" s="35"/>
      <c r="D11" s="35">
        <v>5</v>
      </c>
      <c r="E11" s="35"/>
      <c r="F11" s="76">
        <v>2</v>
      </c>
      <c r="G11" s="131">
        <f t="shared" si="1"/>
        <v>7</v>
      </c>
      <c r="J11" s="42">
        <v>9</v>
      </c>
      <c r="K11" s="43" t="s">
        <v>1</v>
      </c>
      <c r="L11" s="44"/>
      <c r="M11" s="44">
        <v>1</v>
      </c>
      <c r="N11" s="44">
        <v>1</v>
      </c>
      <c r="O11" s="77"/>
      <c r="P11" s="79">
        <f t="shared" si="0"/>
        <v>2</v>
      </c>
    </row>
    <row r="12" spans="1:16" ht="16.2" thickBot="1">
      <c r="A12" s="42">
        <v>10</v>
      </c>
      <c r="B12" s="43" t="s">
        <v>20</v>
      </c>
      <c r="C12" s="44"/>
      <c r="D12" s="44">
        <v>30</v>
      </c>
      <c r="E12" s="44"/>
      <c r="F12" s="77"/>
      <c r="G12" s="131">
        <f t="shared" si="1"/>
        <v>30</v>
      </c>
      <c r="J12" s="52"/>
      <c r="K12" s="39" t="s">
        <v>61</v>
      </c>
      <c r="L12" s="40">
        <f>COUNTIF(L3:L11,"&gt;0")</f>
        <v>7</v>
      </c>
      <c r="M12" s="40">
        <f>COUNTIF(M3:M11,"&gt;0")</f>
        <v>6</v>
      </c>
      <c r="N12" s="40">
        <f>COUNTIF(N3:N11,"&gt;0")</f>
        <v>6</v>
      </c>
      <c r="O12" s="45">
        <f>COUNTIF(O3:O11,"&gt;0")</f>
        <v>4</v>
      </c>
      <c r="P12" s="46">
        <f>COUNTIF(P3:P11,"&gt;0")</f>
        <v>9</v>
      </c>
    </row>
    <row r="13" spans="1:16" ht="16.2" thickBot="1">
      <c r="A13" s="52"/>
      <c r="B13" s="39" t="s">
        <v>61</v>
      </c>
      <c r="C13" s="40">
        <f>COUNTIF(C3:C12,"&gt;0")</f>
        <v>6</v>
      </c>
      <c r="D13" s="40">
        <f t="shared" ref="D13:F13" si="2">COUNTIF(D3:D12,"&gt;0")</f>
        <v>6</v>
      </c>
      <c r="E13" s="40">
        <f t="shared" si="2"/>
        <v>4</v>
      </c>
      <c r="F13" s="45">
        <f t="shared" si="2"/>
        <v>6</v>
      </c>
      <c r="G13" s="46">
        <f>COUNTIF(G3:G12,"&gt;0")</f>
        <v>10</v>
      </c>
      <c r="J13" s="53"/>
      <c r="K13" s="54" t="s">
        <v>47</v>
      </c>
      <c r="L13" s="55"/>
      <c r="M13" s="55"/>
      <c r="N13" s="55"/>
      <c r="O13" s="56"/>
      <c r="P13" s="47">
        <f>SUM(P3:P11)</f>
        <v>97</v>
      </c>
    </row>
    <row r="14" spans="1:16" ht="16.2" thickBot="1">
      <c r="A14" s="53"/>
      <c r="B14" s="54" t="s">
        <v>47</v>
      </c>
      <c r="C14" s="55"/>
      <c r="D14" s="55"/>
      <c r="E14" s="55"/>
      <c r="F14" s="56"/>
      <c r="G14" s="47">
        <f>SUM(G3:G12)</f>
        <v>166</v>
      </c>
    </row>
  </sheetData>
  <mergeCells count="2">
    <mergeCell ref="A1:G1"/>
    <mergeCell ref="J1:P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C13" sqref="C13"/>
    </sheetView>
  </sheetViews>
  <sheetFormatPr defaultRowHeight="15.6"/>
  <cols>
    <col min="1" max="1" width="3.6640625" customWidth="1"/>
    <col min="2" max="2" width="18.33203125" customWidth="1"/>
    <col min="3" max="6" width="5.109375" customWidth="1"/>
    <col min="8" max="8" width="11.33203125" style="29" customWidth="1"/>
  </cols>
  <sheetData>
    <row r="1" spans="1:8" s="32" customFormat="1" ht="21.75" customHeight="1" thickBot="1">
      <c r="A1" s="31" t="s">
        <v>18</v>
      </c>
      <c r="H1" s="36"/>
    </row>
    <row r="2" spans="1:8" ht="20.399999999999999" thickBot="1">
      <c r="A2" s="87" t="s">
        <v>16</v>
      </c>
      <c r="B2" s="88" t="s">
        <v>0</v>
      </c>
      <c r="C2" s="89" t="s">
        <v>35</v>
      </c>
      <c r="D2" s="89" t="s">
        <v>36</v>
      </c>
      <c r="E2" s="89" t="s">
        <v>37</v>
      </c>
      <c r="F2" s="90" t="s">
        <v>38</v>
      </c>
      <c r="G2" s="132" t="s">
        <v>46</v>
      </c>
      <c r="H2" s="135" t="s">
        <v>62</v>
      </c>
    </row>
    <row r="3" spans="1:8">
      <c r="A3" s="81">
        <v>4</v>
      </c>
      <c r="B3" s="82" t="s">
        <v>6</v>
      </c>
      <c r="C3" s="83">
        <v>5</v>
      </c>
      <c r="D3" s="83">
        <v>8</v>
      </c>
      <c r="E3" s="83">
        <v>7</v>
      </c>
      <c r="F3" s="84">
        <v>21</v>
      </c>
      <c r="G3" s="131">
        <f t="shared" ref="G3:G12" si="0">SUM(C3:F3)</f>
        <v>41</v>
      </c>
      <c r="H3" s="134">
        <f t="shared" ref="H3:H12" si="1">G3/$G$14*100</f>
        <v>24.69879518072289</v>
      </c>
    </row>
    <row r="4" spans="1:8">
      <c r="A4" s="41">
        <v>2</v>
      </c>
      <c r="B4" s="34" t="s">
        <v>13</v>
      </c>
      <c r="C4" s="35">
        <v>3</v>
      </c>
      <c r="D4" s="35">
        <v>5</v>
      </c>
      <c r="E4" s="35">
        <v>8</v>
      </c>
      <c r="F4" s="76">
        <v>18</v>
      </c>
      <c r="G4" s="78">
        <f t="shared" si="0"/>
        <v>34</v>
      </c>
      <c r="H4" s="24">
        <f t="shared" si="1"/>
        <v>20.481927710843372</v>
      </c>
    </row>
    <row r="5" spans="1:8">
      <c r="A5" s="41">
        <v>10</v>
      </c>
      <c r="B5" s="34" t="s">
        <v>20</v>
      </c>
      <c r="C5" s="35"/>
      <c r="D5" s="35">
        <v>30</v>
      </c>
      <c r="E5" s="35"/>
      <c r="F5" s="76"/>
      <c r="G5" s="78">
        <f t="shared" si="0"/>
        <v>30</v>
      </c>
      <c r="H5" s="24">
        <f t="shared" si="1"/>
        <v>18.072289156626507</v>
      </c>
    </row>
    <row r="6" spans="1:8">
      <c r="A6" s="41">
        <v>6</v>
      </c>
      <c r="B6" s="34" t="s">
        <v>2</v>
      </c>
      <c r="C6" s="35">
        <v>14</v>
      </c>
      <c r="D6" s="35"/>
      <c r="E6" s="35">
        <v>12</v>
      </c>
      <c r="F6" s="76"/>
      <c r="G6" s="78">
        <f t="shared" si="0"/>
        <v>26</v>
      </c>
      <c r="H6" s="24">
        <f t="shared" si="1"/>
        <v>15.66265060240964</v>
      </c>
    </row>
    <row r="7" spans="1:8">
      <c r="A7" s="41">
        <v>5</v>
      </c>
      <c r="B7" s="34" t="s">
        <v>14</v>
      </c>
      <c r="C7" s="35">
        <v>8</v>
      </c>
      <c r="D7" s="35"/>
      <c r="E7" s="35">
        <v>3</v>
      </c>
      <c r="F7" s="76"/>
      <c r="G7" s="78">
        <f t="shared" si="0"/>
        <v>11</v>
      </c>
      <c r="H7" s="24">
        <f t="shared" si="1"/>
        <v>6.6265060240963862</v>
      </c>
    </row>
    <row r="8" spans="1:8">
      <c r="A8" s="41">
        <v>1</v>
      </c>
      <c r="B8" s="34" t="s">
        <v>5</v>
      </c>
      <c r="C8" s="35">
        <v>5</v>
      </c>
      <c r="D8" s="35"/>
      <c r="E8" s="35"/>
      <c r="F8" s="76">
        <v>5</v>
      </c>
      <c r="G8" s="78">
        <f t="shared" si="0"/>
        <v>10</v>
      </c>
      <c r="H8" s="24">
        <f t="shared" si="1"/>
        <v>6.024096385542169</v>
      </c>
    </row>
    <row r="9" spans="1:8">
      <c r="A9" s="41">
        <v>9</v>
      </c>
      <c r="B9" s="34" t="s">
        <v>59</v>
      </c>
      <c r="C9" s="35"/>
      <c r="D9" s="35">
        <v>5</v>
      </c>
      <c r="E9" s="35"/>
      <c r="F9" s="76">
        <v>2</v>
      </c>
      <c r="G9" s="78">
        <f t="shared" si="0"/>
        <v>7</v>
      </c>
      <c r="H9" s="24">
        <f t="shared" si="1"/>
        <v>4.2168674698795181</v>
      </c>
    </row>
    <row r="10" spans="1:8">
      <c r="A10" s="41">
        <v>8</v>
      </c>
      <c r="B10" s="34" t="s">
        <v>3</v>
      </c>
      <c r="C10" s="35"/>
      <c r="D10" s="35">
        <v>1</v>
      </c>
      <c r="E10" s="35"/>
      <c r="F10" s="76">
        <v>3</v>
      </c>
      <c r="G10" s="78">
        <f t="shared" si="0"/>
        <v>4</v>
      </c>
      <c r="H10" s="24">
        <f t="shared" si="1"/>
        <v>2.4096385542168677</v>
      </c>
    </row>
    <row r="11" spans="1:8">
      <c r="A11" s="41">
        <v>3</v>
      </c>
      <c r="B11" s="34" t="s">
        <v>4</v>
      </c>
      <c r="C11" s="35">
        <v>1</v>
      </c>
      <c r="D11" s="35"/>
      <c r="E11" s="35"/>
      <c r="F11" s="76">
        <v>1</v>
      </c>
      <c r="G11" s="78">
        <f t="shared" si="0"/>
        <v>2</v>
      </c>
      <c r="H11" s="24">
        <f t="shared" si="1"/>
        <v>1.2048192771084338</v>
      </c>
    </row>
    <row r="12" spans="1:8" ht="16.2" thickBot="1">
      <c r="A12" s="42">
        <v>7</v>
      </c>
      <c r="B12" s="43" t="s">
        <v>1</v>
      </c>
      <c r="C12" s="44"/>
      <c r="D12" s="44">
        <v>1</v>
      </c>
      <c r="E12" s="44"/>
      <c r="F12" s="77"/>
      <c r="G12" s="79">
        <f t="shared" si="0"/>
        <v>1</v>
      </c>
      <c r="H12" s="24">
        <f t="shared" si="1"/>
        <v>0.60240963855421692</v>
      </c>
    </row>
    <row r="13" spans="1:8">
      <c r="A13" s="52"/>
      <c r="B13" s="39" t="s">
        <v>61</v>
      </c>
      <c r="C13" s="40"/>
      <c r="D13" s="40"/>
      <c r="E13" s="40"/>
      <c r="F13" s="45"/>
      <c r="G13" s="46">
        <f>COUNTIF(G3:G12,"&gt;0")</f>
        <v>10</v>
      </c>
    </row>
    <row r="14" spans="1:8" ht="16.2" thickBot="1">
      <c r="A14" s="53"/>
      <c r="B14" s="54" t="s">
        <v>47</v>
      </c>
      <c r="C14" s="55"/>
      <c r="D14" s="55"/>
      <c r="E14" s="55"/>
      <c r="F14" s="56"/>
      <c r="G14" s="47">
        <f>SUM(G3:G12)</f>
        <v>166</v>
      </c>
    </row>
    <row r="20" spans="1:8" ht="16.2" thickBot="1">
      <c r="A20" s="145" t="s">
        <v>24</v>
      </c>
      <c r="B20" s="145"/>
      <c r="C20" s="145"/>
      <c r="D20" s="145"/>
      <c r="E20" s="145"/>
      <c r="F20" s="145"/>
      <c r="G20" s="145"/>
      <c r="H20" s="26"/>
    </row>
    <row r="21" spans="1:8" ht="20.399999999999999" thickBot="1">
      <c r="A21" s="87" t="s">
        <v>16</v>
      </c>
      <c r="B21" s="88" t="s">
        <v>0</v>
      </c>
      <c r="C21" s="89" t="s">
        <v>35</v>
      </c>
      <c r="D21" s="89" t="s">
        <v>36</v>
      </c>
      <c r="E21" s="89" t="s">
        <v>37</v>
      </c>
      <c r="F21" s="138" t="s">
        <v>38</v>
      </c>
      <c r="G21" s="139" t="s">
        <v>46</v>
      </c>
      <c r="H21" s="135" t="s">
        <v>62</v>
      </c>
    </row>
    <row r="22" spans="1:8">
      <c r="A22" s="81">
        <v>4</v>
      </c>
      <c r="B22" s="82" t="s">
        <v>6</v>
      </c>
      <c r="C22" s="133">
        <v>4</v>
      </c>
      <c r="D22" s="83">
        <v>2</v>
      </c>
      <c r="E22" s="83">
        <v>10</v>
      </c>
      <c r="F22" s="136">
        <v>15</v>
      </c>
      <c r="G22" s="137">
        <f t="shared" ref="G22:G30" si="2">SUM(C22:F22)</f>
        <v>31</v>
      </c>
      <c r="H22" s="33">
        <f>G22/$G$32*100</f>
        <v>31.958762886597935</v>
      </c>
    </row>
    <row r="23" spans="1:8">
      <c r="A23" s="41">
        <v>2</v>
      </c>
      <c r="B23" s="34" t="s">
        <v>44</v>
      </c>
      <c r="C23" s="37">
        <v>5</v>
      </c>
      <c r="D23" s="35">
        <v>4</v>
      </c>
      <c r="E23" s="35">
        <v>10</v>
      </c>
      <c r="F23" s="50">
        <v>8</v>
      </c>
      <c r="G23" s="48">
        <f t="shared" si="2"/>
        <v>27</v>
      </c>
      <c r="H23" s="23">
        <f t="shared" ref="H23:H30" si="3">G23/$G$32*100</f>
        <v>27.835051546391753</v>
      </c>
    </row>
    <row r="24" spans="1:8">
      <c r="A24" s="41">
        <v>6</v>
      </c>
      <c r="B24" s="34" t="s">
        <v>2</v>
      </c>
      <c r="C24" s="37">
        <v>4</v>
      </c>
      <c r="D24" s="35"/>
      <c r="E24" s="35">
        <v>2</v>
      </c>
      <c r="F24" s="50">
        <v>6</v>
      </c>
      <c r="G24" s="48">
        <f t="shared" si="2"/>
        <v>12</v>
      </c>
      <c r="H24" s="23">
        <f t="shared" si="3"/>
        <v>12.371134020618557</v>
      </c>
    </row>
    <row r="25" spans="1:8">
      <c r="A25" s="41">
        <v>3</v>
      </c>
      <c r="B25" s="34" t="s">
        <v>5</v>
      </c>
      <c r="C25" s="37">
        <v>2</v>
      </c>
      <c r="D25" s="35">
        <v>3</v>
      </c>
      <c r="E25" s="35">
        <v>3</v>
      </c>
      <c r="F25" s="50"/>
      <c r="G25" s="48">
        <f t="shared" si="2"/>
        <v>8</v>
      </c>
      <c r="H25" s="23">
        <f t="shared" si="3"/>
        <v>8.2474226804123703</v>
      </c>
    </row>
    <row r="26" spans="1:8">
      <c r="A26" s="41">
        <v>1</v>
      </c>
      <c r="B26" s="34" t="s">
        <v>43</v>
      </c>
      <c r="C26" s="37">
        <v>1</v>
      </c>
      <c r="D26" s="35">
        <v>5</v>
      </c>
      <c r="E26" s="35"/>
      <c r="F26" s="50">
        <v>1</v>
      </c>
      <c r="G26" s="48">
        <f t="shared" si="2"/>
        <v>7</v>
      </c>
      <c r="H26" s="23">
        <f t="shared" si="3"/>
        <v>7.216494845360824</v>
      </c>
    </row>
    <row r="27" spans="1:8">
      <c r="A27" s="41">
        <v>8</v>
      </c>
      <c r="B27" s="34" t="s">
        <v>60</v>
      </c>
      <c r="C27" s="35"/>
      <c r="D27" s="35">
        <v>5</v>
      </c>
      <c r="E27" s="35"/>
      <c r="F27" s="50"/>
      <c r="G27" s="48">
        <f t="shared" si="2"/>
        <v>5</v>
      </c>
      <c r="H27" s="23">
        <f t="shared" si="3"/>
        <v>5.1546391752577314</v>
      </c>
    </row>
    <row r="28" spans="1:8">
      <c r="A28" s="41">
        <v>5</v>
      </c>
      <c r="B28" s="34" t="s">
        <v>14</v>
      </c>
      <c r="C28" s="37">
        <v>2</v>
      </c>
      <c r="D28" s="35"/>
      <c r="E28" s="35">
        <v>1</v>
      </c>
      <c r="F28" s="50"/>
      <c r="G28" s="48">
        <f t="shared" si="2"/>
        <v>3</v>
      </c>
      <c r="H28" s="23">
        <f t="shared" si="3"/>
        <v>3.0927835051546393</v>
      </c>
    </row>
    <row r="29" spans="1:8">
      <c r="A29" s="41">
        <v>7</v>
      </c>
      <c r="B29" s="34" t="s">
        <v>4</v>
      </c>
      <c r="C29" s="37">
        <v>2</v>
      </c>
      <c r="D29" s="35"/>
      <c r="E29" s="35"/>
      <c r="F29" s="50"/>
      <c r="G29" s="48">
        <f t="shared" si="2"/>
        <v>2</v>
      </c>
      <c r="H29" s="23">
        <f t="shared" si="3"/>
        <v>2.0618556701030926</v>
      </c>
    </row>
    <row r="30" spans="1:8" ht="16.2" thickBot="1">
      <c r="A30" s="42">
        <v>9</v>
      </c>
      <c r="B30" s="43" t="s">
        <v>1</v>
      </c>
      <c r="C30" s="44"/>
      <c r="D30" s="44">
        <v>1</v>
      </c>
      <c r="E30" s="44">
        <v>1</v>
      </c>
      <c r="F30" s="51"/>
      <c r="G30" s="49">
        <f t="shared" si="2"/>
        <v>2</v>
      </c>
      <c r="H30" s="23">
        <f t="shared" si="3"/>
        <v>2.0618556701030926</v>
      </c>
    </row>
    <row r="31" spans="1:8">
      <c r="A31" s="52"/>
      <c r="B31" s="39" t="s">
        <v>61</v>
      </c>
      <c r="C31" s="40"/>
      <c r="D31" s="40"/>
      <c r="E31" s="40"/>
      <c r="F31" s="45"/>
      <c r="G31" s="46">
        <f>COUNTIF(G22:G30,"&gt;0")</f>
        <v>9</v>
      </c>
      <c r="H31" s="1"/>
    </row>
    <row r="32" spans="1:8" ht="16.2" thickBot="1">
      <c r="A32" s="53"/>
      <c r="B32" s="54" t="s">
        <v>47</v>
      </c>
      <c r="C32" s="55"/>
      <c r="D32" s="55"/>
      <c r="E32" s="55"/>
      <c r="F32" s="56"/>
      <c r="G32" s="47">
        <f>SUM(G22:G30)</f>
        <v>97</v>
      </c>
      <c r="H32" s="1"/>
    </row>
  </sheetData>
  <sortState ref="A3:G12">
    <sortCondition descending="1" ref="G3:G12"/>
  </sortState>
  <mergeCells count="1">
    <mergeCell ref="A20:G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Normal="100" workbookViewId="0">
      <selection activeCell="I2" sqref="I2"/>
    </sheetView>
  </sheetViews>
  <sheetFormatPr defaultColWidth="9.109375" defaultRowHeight="13.2"/>
  <cols>
    <col min="1" max="1" width="4.44140625" style="38" customWidth="1"/>
    <col min="2" max="2" width="23" style="38" customWidth="1"/>
    <col min="3" max="3" width="6.33203125" style="38" customWidth="1"/>
    <col min="4" max="6" width="4.88671875" style="38" customWidth="1"/>
    <col min="7" max="7" width="10" style="38" customWidth="1"/>
    <col min="8" max="9" width="10.44140625" style="38" customWidth="1"/>
    <col min="10" max="10" width="14.33203125" style="38" customWidth="1"/>
    <col min="11" max="11" width="10.109375" style="38" customWidth="1"/>
    <col min="12" max="12" width="10.44140625" style="38" customWidth="1"/>
    <col min="13" max="13" width="16" style="38" customWidth="1"/>
    <col min="14" max="14" width="2.33203125" style="38" customWidth="1"/>
    <col min="15" max="16384" width="9.109375" style="38"/>
  </cols>
  <sheetData>
    <row r="1" spans="1:14" s="117" customFormat="1" ht="30.75" customHeight="1" thickBot="1">
      <c r="B1" s="118" t="s">
        <v>18</v>
      </c>
      <c r="C1" s="160"/>
      <c r="D1" s="160"/>
      <c r="E1" s="160"/>
      <c r="F1" s="160"/>
      <c r="G1" s="119"/>
      <c r="H1" s="146" t="s">
        <v>15</v>
      </c>
      <c r="I1" s="147"/>
      <c r="J1" s="148"/>
      <c r="K1" s="149" t="s">
        <v>57</v>
      </c>
      <c r="L1" s="150"/>
      <c r="M1" s="151"/>
    </row>
    <row r="2" spans="1:14" s="57" customFormat="1" ht="40.5" customHeight="1" thickBot="1">
      <c r="A2" s="87" t="s">
        <v>16</v>
      </c>
      <c r="B2" s="88" t="s">
        <v>0</v>
      </c>
      <c r="C2" s="89" t="s">
        <v>35</v>
      </c>
      <c r="D2" s="89" t="s">
        <v>36</v>
      </c>
      <c r="E2" s="89" t="s">
        <v>37</v>
      </c>
      <c r="F2" s="90" t="s">
        <v>38</v>
      </c>
      <c r="G2" s="128" t="s">
        <v>58</v>
      </c>
      <c r="H2" s="91" t="s">
        <v>50</v>
      </c>
      <c r="I2" s="92" t="s">
        <v>51</v>
      </c>
      <c r="J2" s="93" t="s">
        <v>52</v>
      </c>
      <c r="K2" s="94" t="s">
        <v>12</v>
      </c>
      <c r="L2" s="92" t="s">
        <v>22</v>
      </c>
      <c r="M2" s="93" t="s">
        <v>21</v>
      </c>
      <c r="N2" s="58"/>
    </row>
    <row r="3" spans="1:14" ht="20.25" customHeight="1">
      <c r="A3" s="81">
        <v>1</v>
      </c>
      <c r="B3" s="82" t="s">
        <v>5</v>
      </c>
      <c r="C3" s="83">
        <v>5</v>
      </c>
      <c r="D3" s="83"/>
      <c r="E3" s="83"/>
      <c r="F3" s="84">
        <v>5</v>
      </c>
      <c r="G3" s="126">
        <f>SUM(C3:F3)</f>
        <v>10</v>
      </c>
      <c r="H3" s="85">
        <f>G3/$G$14</f>
        <v>6.0240963855421686E-2</v>
      </c>
      <c r="I3" s="33">
        <f>LN(H3)</f>
        <v>-2.8094026953624978</v>
      </c>
      <c r="J3" s="86">
        <f>H3*I3</f>
        <v>-0.16924112622665649</v>
      </c>
      <c r="K3" s="127">
        <f t="shared" ref="K3:K12" si="0">1/$G$13</f>
        <v>0.1</v>
      </c>
      <c r="L3" s="33">
        <f>LN(K3)</f>
        <v>-2.3025850929940455</v>
      </c>
      <c r="M3" s="86">
        <f>K3*L3</f>
        <v>-0.23025850929940456</v>
      </c>
    </row>
    <row r="4" spans="1:14" ht="20.25" customHeight="1">
      <c r="A4" s="41">
        <v>2</v>
      </c>
      <c r="B4" s="34" t="s">
        <v>13</v>
      </c>
      <c r="C4" s="35">
        <v>3</v>
      </c>
      <c r="D4" s="35">
        <v>5</v>
      </c>
      <c r="E4" s="35">
        <v>8</v>
      </c>
      <c r="F4" s="76">
        <v>18</v>
      </c>
      <c r="G4" s="121">
        <f t="shared" ref="G4:G12" si="1">SUM(C4:F4)</f>
        <v>34</v>
      </c>
      <c r="H4" s="59">
        <f t="shared" ref="H4:H11" si="2">G4/$G$14</f>
        <v>0.20481927710843373</v>
      </c>
      <c r="I4" s="23">
        <f t="shared" ref="I4:I11" si="3">LN(H4)</f>
        <v>-1.5856272637403819</v>
      </c>
      <c r="J4" s="60">
        <f t="shared" ref="J4:J11" si="4">H4*I4</f>
        <v>-0.32476702992272882</v>
      </c>
      <c r="K4" s="120">
        <f t="shared" si="0"/>
        <v>0.1</v>
      </c>
      <c r="L4" s="23">
        <f t="shared" ref="L4:L11" si="5">LN(K4)</f>
        <v>-2.3025850929940455</v>
      </c>
      <c r="M4" s="60">
        <f t="shared" ref="M4:M11" si="6">K4*L4</f>
        <v>-0.23025850929940456</v>
      </c>
    </row>
    <row r="5" spans="1:14" ht="20.25" customHeight="1">
      <c r="A5" s="41">
        <v>3</v>
      </c>
      <c r="B5" s="34" t="s">
        <v>4</v>
      </c>
      <c r="C5" s="35">
        <v>1</v>
      </c>
      <c r="D5" s="35"/>
      <c r="E5" s="35"/>
      <c r="F5" s="76">
        <v>1</v>
      </c>
      <c r="G5" s="121">
        <f t="shared" si="1"/>
        <v>2</v>
      </c>
      <c r="H5" s="59">
        <f t="shared" si="2"/>
        <v>1.2048192771084338E-2</v>
      </c>
      <c r="I5" s="23">
        <f t="shared" si="3"/>
        <v>-4.4188406077965983</v>
      </c>
      <c r="J5" s="60">
        <f t="shared" si="4"/>
        <v>-5.3239043467428901E-2</v>
      </c>
      <c r="K5" s="120">
        <f t="shared" si="0"/>
        <v>0.1</v>
      </c>
      <c r="L5" s="23">
        <f t="shared" si="5"/>
        <v>-2.3025850929940455</v>
      </c>
      <c r="M5" s="60">
        <f t="shared" si="6"/>
        <v>-0.23025850929940456</v>
      </c>
    </row>
    <row r="6" spans="1:14" ht="20.25" customHeight="1">
      <c r="A6" s="41">
        <v>4</v>
      </c>
      <c r="B6" s="34" t="s">
        <v>6</v>
      </c>
      <c r="C6" s="35">
        <v>5</v>
      </c>
      <c r="D6" s="35">
        <v>8</v>
      </c>
      <c r="E6" s="35">
        <v>7</v>
      </c>
      <c r="F6" s="76">
        <v>21</v>
      </c>
      <c r="G6" s="121">
        <f t="shared" si="1"/>
        <v>41</v>
      </c>
      <c r="H6" s="59">
        <f t="shared" si="2"/>
        <v>0.24698795180722891</v>
      </c>
      <c r="I6" s="23">
        <f t="shared" si="3"/>
        <v>-1.3984157216522355</v>
      </c>
      <c r="J6" s="60">
        <f t="shared" si="4"/>
        <v>-0.34539183486591357</v>
      </c>
      <c r="K6" s="120">
        <f t="shared" si="0"/>
        <v>0.1</v>
      </c>
      <c r="L6" s="23">
        <f t="shared" si="5"/>
        <v>-2.3025850929940455</v>
      </c>
      <c r="M6" s="60">
        <f t="shared" si="6"/>
        <v>-0.23025850929940456</v>
      </c>
    </row>
    <row r="7" spans="1:14" ht="20.25" customHeight="1">
      <c r="A7" s="41">
        <v>5</v>
      </c>
      <c r="B7" s="34" t="s">
        <v>14</v>
      </c>
      <c r="C7" s="35">
        <v>8</v>
      </c>
      <c r="D7" s="35"/>
      <c r="E7" s="35">
        <v>3</v>
      </c>
      <c r="F7" s="76"/>
      <c r="G7" s="121">
        <f t="shared" si="1"/>
        <v>11</v>
      </c>
      <c r="H7" s="59">
        <f t="shared" si="2"/>
        <v>6.6265060240963861E-2</v>
      </c>
      <c r="I7" s="23">
        <f t="shared" si="3"/>
        <v>-2.7140925155581725</v>
      </c>
      <c r="J7" s="60">
        <f t="shared" si="4"/>
        <v>-0.17984950404301145</v>
      </c>
      <c r="K7" s="120">
        <f t="shared" si="0"/>
        <v>0.1</v>
      </c>
      <c r="L7" s="23">
        <f t="shared" si="5"/>
        <v>-2.3025850929940455</v>
      </c>
      <c r="M7" s="60">
        <f t="shared" si="6"/>
        <v>-0.23025850929940456</v>
      </c>
    </row>
    <row r="8" spans="1:14" ht="20.25" customHeight="1">
      <c r="A8" s="41">
        <v>6</v>
      </c>
      <c r="B8" s="34" t="s">
        <v>2</v>
      </c>
      <c r="C8" s="35">
        <v>14</v>
      </c>
      <c r="D8" s="35"/>
      <c r="E8" s="35">
        <v>12</v>
      </c>
      <c r="F8" s="76"/>
      <c r="G8" s="121">
        <f t="shared" si="1"/>
        <v>26</v>
      </c>
      <c r="H8" s="59">
        <f t="shared" si="2"/>
        <v>0.15662650602409639</v>
      </c>
      <c r="I8" s="23">
        <f t="shared" si="3"/>
        <v>-1.8538912503350611</v>
      </c>
      <c r="J8" s="60">
        <f t="shared" si="4"/>
        <v>-0.29036850908862405</v>
      </c>
      <c r="K8" s="120">
        <f t="shared" si="0"/>
        <v>0.1</v>
      </c>
      <c r="L8" s="23">
        <f t="shared" si="5"/>
        <v>-2.3025850929940455</v>
      </c>
      <c r="M8" s="60">
        <f t="shared" si="6"/>
        <v>-0.23025850929940456</v>
      </c>
    </row>
    <row r="9" spans="1:14" ht="20.25" customHeight="1">
      <c r="A9" s="41">
        <v>7</v>
      </c>
      <c r="B9" s="34" t="s">
        <v>1</v>
      </c>
      <c r="C9" s="35"/>
      <c r="D9" s="35">
        <v>1</v>
      </c>
      <c r="E9" s="35"/>
      <c r="F9" s="76"/>
      <c r="G9" s="121">
        <f t="shared" si="1"/>
        <v>1</v>
      </c>
      <c r="H9" s="59">
        <f t="shared" si="2"/>
        <v>6.024096385542169E-3</v>
      </c>
      <c r="I9" s="23">
        <f t="shared" si="3"/>
        <v>-5.1119877883565428</v>
      </c>
      <c r="J9" s="60">
        <f t="shared" si="4"/>
        <v>-3.0795107158774357E-2</v>
      </c>
      <c r="K9" s="120">
        <f t="shared" si="0"/>
        <v>0.1</v>
      </c>
      <c r="L9" s="23">
        <f t="shared" si="5"/>
        <v>-2.3025850929940455</v>
      </c>
      <c r="M9" s="60">
        <f t="shared" si="6"/>
        <v>-0.23025850929940456</v>
      </c>
    </row>
    <row r="10" spans="1:14" ht="20.25" customHeight="1">
      <c r="A10" s="41">
        <v>8</v>
      </c>
      <c r="B10" s="34" t="s">
        <v>3</v>
      </c>
      <c r="C10" s="35"/>
      <c r="D10" s="35">
        <v>1</v>
      </c>
      <c r="E10" s="35"/>
      <c r="F10" s="76">
        <v>3</v>
      </c>
      <c r="G10" s="121">
        <f t="shared" si="1"/>
        <v>4</v>
      </c>
      <c r="H10" s="59">
        <f t="shared" si="2"/>
        <v>2.4096385542168676E-2</v>
      </c>
      <c r="I10" s="23">
        <f t="shared" si="3"/>
        <v>-3.7256934272366524</v>
      </c>
      <c r="J10" s="60">
        <f t="shared" si="4"/>
        <v>-8.9775745234618134E-2</v>
      </c>
      <c r="K10" s="120">
        <f t="shared" si="0"/>
        <v>0.1</v>
      </c>
      <c r="L10" s="23">
        <f t="shared" si="5"/>
        <v>-2.3025850929940455</v>
      </c>
      <c r="M10" s="60">
        <f t="shared" si="6"/>
        <v>-0.23025850929940456</v>
      </c>
    </row>
    <row r="11" spans="1:14" ht="20.25" customHeight="1">
      <c r="A11" s="41">
        <v>9</v>
      </c>
      <c r="B11" s="34" t="s">
        <v>59</v>
      </c>
      <c r="C11" s="35"/>
      <c r="D11" s="35">
        <v>5</v>
      </c>
      <c r="E11" s="35"/>
      <c r="F11" s="76">
        <v>2</v>
      </c>
      <c r="G11" s="121">
        <f t="shared" si="1"/>
        <v>7</v>
      </c>
      <c r="H11" s="59">
        <f t="shared" si="2"/>
        <v>4.2168674698795178E-2</v>
      </c>
      <c r="I11" s="23">
        <f t="shared" si="3"/>
        <v>-3.1660776393012302</v>
      </c>
      <c r="J11" s="60">
        <f t="shared" si="4"/>
        <v>-0.13350929804282294</v>
      </c>
      <c r="K11" s="120">
        <f t="shared" si="0"/>
        <v>0.1</v>
      </c>
      <c r="L11" s="23">
        <f t="shared" si="5"/>
        <v>-2.3025850929940455</v>
      </c>
      <c r="M11" s="60">
        <f t="shared" si="6"/>
        <v>-0.23025850929940456</v>
      </c>
    </row>
    <row r="12" spans="1:14" ht="20.25" customHeight="1" thickBot="1">
      <c r="A12" s="42">
        <v>10</v>
      </c>
      <c r="B12" s="43" t="s">
        <v>20</v>
      </c>
      <c r="C12" s="44"/>
      <c r="D12" s="44">
        <v>30</v>
      </c>
      <c r="E12" s="44"/>
      <c r="F12" s="77"/>
      <c r="G12" s="122">
        <f t="shared" si="1"/>
        <v>30</v>
      </c>
      <c r="H12" s="59">
        <f t="shared" ref="H12" si="7">G12/$G$14</f>
        <v>0.18072289156626506</v>
      </c>
      <c r="I12" s="23">
        <f t="shared" ref="I12" si="8">LN(H12)</f>
        <v>-1.7107904066943878</v>
      </c>
      <c r="J12" s="60">
        <f t="shared" ref="J12" si="9">H12*I12</f>
        <v>-0.30917898916163633</v>
      </c>
      <c r="K12" s="120">
        <f t="shared" si="0"/>
        <v>0.1</v>
      </c>
      <c r="L12" s="23">
        <f t="shared" ref="L12" si="10">LN(K12)</f>
        <v>-2.3025850929940455</v>
      </c>
      <c r="M12" s="60">
        <f t="shared" ref="M12" si="11">K12*L12</f>
        <v>-0.23025850929940456</v>
      </c>
    </row>
    <row r="13" spans="1:14" ht="24">
      <c r="A13" s="57"/>
      <c r="B13" s="108" t="s">
        <v>53</v>
      </c>
      <c r="C13" s="103">
        <f>COUNTIF(C3:C12,"&gt;0")</f>
        <v>6</v>
      </c>
      <c r="D13" s="104">
        <f>COUNTIF(D3:D12,"&gt;0")</f>
        <v>6</v>
      </c>
      <c r="E13" s="104">
        <f>COUNTIF(E3:E12,"&gt;0")</f>
        <v>4</v>
      </c>
      <c r="F13" s="110">
        <f>COUNTIF(F3:F12,"&gt;0")</f>
        <v>6</v>
      </c>
      <c r="G13" s="100">
        <f>COUNTIF(G3:G12,"&gt;0")</f>
        <v>10</v>
      </c>
      <c r="H13" s="61" t="s">
        <v>19</v>
      </c>
      <c r="I13" s="1"/>
      <c r="J13" s="61" t="s">
        <v>19</v>
      </c>
      <c r="K13" s="62" t="s">
        <v>19</v>
      </c>
      <c r="L13" s="1"/>
      <c r="M13" s="61" t="s">
        <v>19</v>
      </c>
    </row>
    <row r="14" spans="1:14" ht="24" thickBot="1">
      <c r="A14" s="57"/>
      <c r="B14" s="109" t="s">
        <v>54</v>
      </c>
      <c r="C14" s="106">
        <f t="shared" ref="C14:H14" si="12">SUM(C3:C12)</f>
        <v>36</v>
      </c>
      <c r="D14" s="107">
        <f t="shared" si="12"/>
        <v>50</v>
      </c>
      <c r="E14" s="107">
        <f t="shared" si="12"/>
        <v>30</v>
      </c>
      <c r="F14" s="111">
        <f t="shared" si="12"/>
        <v>50</v>
      </c>
      <c r="G14" s="101">
        <f>SUM(G3:G12)</f>
        <v>166</v>
      </c>
      <c r="H14" s="63">
        <f t="shared" si="12"/>
        <v>0.99999999999999989</v>
      </c>
      <c r="I14" s="1"/>
      <c r="J14" s="64">
        <f>SUM(J3:J12)</f>
        <v>-1.9261161872122152</v>
      </c>
      <c r="K14" s="63">
        <f>SUM(K3:K12)</f>
        <v>0.99999999999999989</v>
      </c>
      <c r="L14" s="1"/>
      <c r="M14" s="64">
        <f>SUM(M3:M12)</f>
        <v>-2.3025850929940455</v>
      </c>
    </row>
    <row r="15" spans="1:14" ht="13.8" thickBot="1"/>
    <row r="16" spans="1:14" s="95" customFormat="1" ht="21.6" thickBot="1">
      <c r="B16" s="113" t="s">
        <v>7</v>
      </c>
      <c r="C16" s="158">
        <f>$G$13</f>
        <v>10</v>
      </c>
      <c r="D16" s="159"/>
      <c r="E16" s="65"/>
      <c r="F16" s="96"/>
      <c r="H16" s="66" t="s">
        <v>9</v>
      </c>
      <c r="I16" s="67"/>
      <c r="J16" s="97">
        <f>-1*J14</f>
        <v>1.9261161872122152</v>
      </c>
      <c r="K16" s="68" t="s">
        <v>10</v>
      </c>
      <c r="L16" s="74"/>
      <c r="M16" s="98">
        <f>-1*M14</f>
        <v>2.3025850929940455</v>
      </c>
    </row>
    <row r="17" spans="2:15" s="95" customFormat="1" ht="21.6" thickBot="1">
      <c r="B17" s="114" t="s">
        <v>8</v>
      </c>
      <c r="C17" s="156">
        <f>$G$14</f>
        <v>166</v>
      </c>
      <c r="D17" s="157"/>
      <c r="E17" s="65"/>
      <c r="F17" s="96"/>
      <c r="H17" s="69"/>
      <c r="I17" s="69"/>
      <c r="J17" s="69"/>
      <c r="K17" s="69"/>
      <c r="L17" s="69"/>
      <c r="M17" s="69"/>
      <c r="N17" s="99"/>
      <c r="O17" s="99"/>
    </row>
    <row r="18" spans="2:15" s="95" customFormat="1" ht="24.6" thickBot="1">
      <c r="B18" s="115" t="s">
        <v>55</v>
      </c>
      <c r="C18" s="154">
        <f>$C$16/$C$19-1</f>
        <v>0.81818181818181812</v>
      </c>
      <c r="D18" s="155"/>
      <c r="E18" s="65"/>
      <c r="F18" s="96"/>
      <c r="H18" s="71"/>
      <c r="I18" s="71"/>
      <c r="J18" s="72"/>
      <c r="K18" s="73" t="s">
        <v>11</v>
      </c>
      <c r="L18" s="74"/>
      <c r="M18" s="75">
        <f>$J$16/$M$16</f>
        <v>0.83650163161079594</v>
      </c>
    </row>
    <row r="19" spans="2:15" s="95" customFormat="1" ht="24.6" thickBot="1">
      <c r="B19" s="116" t="s">
        <v>56</v>
      </c>
      <c r="C19" s="152">
        <f>AVERAGE($C$13:$F$13)</f>
        <v>5.5</v>
      </c>
      <c r="D19" s="153"/>
      <c r="E19" s="65"/>
      <c r="F19" s="96"/>
      <c r="K19" s="99"/>
      <c r="L19" s="99"/>
      <c r="M19" s="99"/>
    </row>
    <row r="20" spans="2:15">
      <c r="E20" s="70"/>
      <c r="F20" s="70"/>
    </row>
  </sheetData>
  <mergeCells count="7">
    <mergeCell ref="H1:J1"/>
    <mergeCell ref="K1:M1"/>
    <mergeCell ref="C19:D19"/>
    <mergeCell ref="C18:D18"/>
    <mergeCell ref="C17:D17"/>
    <mergeCell ref="C16:D16"/>
    <mergeCell ref="C1:F1"/>
  </mergeCells>
  <pageMargins left="0.19685039370078741" right="0.15748031496062992" top="0.74803149606299213" bottom="0.74803149606299213" header="0.31496062992125984" footer="0.31496062992125984"/>
  <pageSetup paperSize="9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B7" sqref="B7"/>
    </sheetView>
  </sheetViews>
  <sheetFormatPr defaultColWidth="9.109375" defaultRowHeight="13.2"/>
  <cols>
    <col min="1" max="1" width="4.44140625" style="38" customWidth="1"/>
    <col min="2" max="2" width="23" style="38" customWidth="1"/>
    <col min="3" max="6" width="4.88671875" style="38" customWidth="1"/>
    <col min="7" max="7" width="8.33203125" style="38" customWidth="1"/>
    <col min="8" max="9" width="10.44140625" style="38" customWidth="1"/>
    <col min="10" max="10" width="12.5546875" style="38" customWidth="1"/>
    <col min="11" max="11" width="10.109375" style="38" customWidth="1"/>
    <col min="12" max="12" width="10.44140625" style="38" customWidth="1"/>
    <col min="13" max="13" width="15.44140625" style="38" customWidth="1"/>
    <col min="14" max="14" width="2.33203125" style="38" customWidth="1"/>
    <col min="15" max="16384" width="9.109375" style="38"/>
  </cols>
  <sheetData>
    <row r="1" spans="1:15" s="117" customFormat="1" ht="32.25" customHeight="1" thickBot="1">
      <c r="B1" s="123" t="s">
        <v>24</v>
      </c>
      <c r="C1" s="124"/>
      <c r="D1" s="124"/>
      <c r="E1" s="124"/>
      <c r="F1" s="124"/>
      <c r="G1" s="125"/>
      <c r="H1" s="149" t="s">
        <v>15</v>
      </c>
      <c r="I1" s="150"/>
      <c r="J1" s="151"/>
      <c r="K1" s="149" t="s">
        <v>57</v>
      </c>
      <c r="L1" s="150"/>
      <c r="M1" s="151"/>
    </row>
    <row r="2" spans="1:15" s="57" customFormat="1" ht="40.5" customHeight="1" thickBot="1">
      <c r="A2" s="87" t="s">
        <v>16</v>
      </c>
      <c r="B2" s="88" t="s">
        <v>0</v>
      </c>
      <c r="C2" s="89" t="s">
        <v>35</v>
      </c>
      <c r="D2" s="89" t="s">
        <v>36</v>
      </c>
      <c r="E2" s="89" t="s">
        <v>37</v>
      </c>
      <c r="F2" s="90" t="s">
        <v>38</v>
      </c>
      <c r="G2" s="128" t="s">
        <v>58</v>
      </c>
      <c r="H2" s="91" t="s">
        <v>50</v>
      </c>
      <c r="I2" s="92" t="s">
        <v>51</v>
      </c>
      <c r="J2" s="93" t="s">
        <v>52</v>
      </c>
      <c r="K2" s="94" t="s">
        <v>12</v>
      </c>
      <c r="L2" s="92" t="s">
        <v>22</v>
      </c>
      <c r="M2" s="93" t="s">
        <v>21</v>
      </c>
      <c r="N2" s="58"/>
    </row>
    <row r="3" spans="1:15" ht="20.399999999999999">
      <c r="A3" s="81">
        <v>1</v>
      </c>
      <c r="B3" s="82" t="s">
        <v>43</v>
      </c>
      <c r="C3" s="83">
        <v>1</v>
      </c>
      <c r="D3" s="83">
        <v>5</v>
      </c>
      <c r="E3" s="83"/>
      <c r="F3" s="84">
        <v>1</v>
      </c>
      <c r="G3" s="112">
        <f t="shared" ref="G3:G11" si="0">SUM(C3:F3)</f>
        <v>7</v>
      </c>
      <c r="H3" s="85">
        <f>G3/$G$13</f>
        <v>7.2164948453608241E-2</v>
      </c>
      <c r="I3" s="33">
        <f>LN(H3)</f>
        <v>-2.6288008294480698</v>
      </c>
      <c r="J3" s="86">
        <f>H3*I3</f>
        <v>-0.18970727635192255</v>
      </c>
      <c r="K3" s="85">
        <f t="shared" ref="K3:K11" si="1">1/$G$12</f>
        <v>0.1111111111111111</v>
      </c>
      <c r="L3" s="33">
        <f>LN(K3)</f>
        <v>-2.1972245773362196</v>
      </c>
      <c r="M3" s="86">
        <f>K3*L3</f>
        <v>-0.24413606414846883</v>
      </c>
    </row>
    <row r="4" spans="1:15" ht="20.399999999999999">
      <c r="A4" s="41">
        <v>2</v>
      </c>
      <c r="B4" s="34" t="s">
        <v>44</v>
      </c>
      <c r="C4" s="35">
        <v>5</v>
      </c>
      <c r="D4" s="35">
        <v>4</v>
      </c>
      <c r="E4" s="35">
        <v>10</v>
      </c>
      <c r="F4" s="76">
        <v>8</v>
      </c>
      <c r="G4" s="112">
        <f t="shared" si="0"/>
        <v>27</v>
      </c>
      <c r="H4" s="59">
        <f t="shared" ref="H4:H11" si="2">G4/$G$13</f>
        <v>0.27835051546391754</v>
      </c>
      <c r="I4" s="23">
        <f t="shared" ref="I4:I11" si="3">LN(H4)</f>
        <v>-1.2788741124990537</v>
      </c>
      <c r="J4" s="60">
        <f t="shared" ref="J4:J11" si="4">H4*I4</f>
        <v>-0.35597526842757166</v>
      </c>
      <c r="K4" s="59">
        <f t="shared" si="1"/>
        <v>0.1111111111111111</v>
      </c>
      <c r="L4" s="23">
        <f t="shared" ref="L4:L11" si="5">LN(K4)</f>
        <v>-2.1972245773362196</v>
      </c>
      <c r="M4" s="60">
        <f t="shared" ref="M4:M11" si="6">K4*L4</f>
        <v>-0.24413606414846883</v>
      </c>
    </row>
    <row r="5" spans="1:15" ht="20.399999999999999">
      <c r="A5" s="41">
        <v>3</v>
      </c>
      <c r="B5" s="34" t="s">
        <v>5</v>
      </c>
      <c r="C5" s="35">
        <v>2</v>
      </c>
      <c r="D5" s="35">
        <v>3</v>
      </c>
      <c r="E5" s="35">
        <v>3</v>
      </c>
      <c r="F5" s="76"/>
      <c r="G5" s="112">
        <f t="shared" si="0"/>
        <v>8</v>
      </c>
      <c r="H5" s="59">
        <f t="shared" si="2"/>
        <v>8.247422680412371E-2</v>
      </c>
      <c r="I5" s="23">
        <f t="shared" si="3"/>
        <v>-2.4952694368235471</v>
      </c>
      <c r="J5" s="60">
        <f t="shared" si="4"/>
        <v>-0.20579541746998326</v>
      </c>
      <c r="K5" s="59">
        <f t="shared" si="1"/>
        <v>0.1111111111111111</v>
      </c>
      <c r="L5" s="23">
        <f t="shared" si="5"/>
        <v>-2.1972245773362196</v>
      </c>
      <c r="M5" s="60">
        <f t="shared" si="6"/>
        <v>-0.24413606414846883</v>
      </c>
    </row>
    <row r="6" spans="1:15" ht="20.399999999999999">
      <c r="A6" s="41">
        <v>4</v>
      </c>
      <c r="B6" s="34" t="s">
        <v>6</v>
      </c>
      <c r="C6" s="35">
        <v>4</v>
      </c>
      <c r="D6" s="35">
        <v>2</v>
      </c>
      <c r="E6" s="35">
        <v>10</v>
      </c>
      <c r="F6" s="76">
        <v>15</v>
      </c>
      <c r="G6" s="112">
        <f t="shared" si="0"/>
        <v>31</v>
      </c>
      <c r="H6" s="59">
        <f t="shared" si="2"/>
        <v>0.31958762886597936</v>
      </c>
      <c r="I6" s="23">
        <f t="shared" si="3"/>
        <v>-1.1407237740182365</v>
      </c>
      <c r="J6" s="60">
        <f t="shared" si="4"/>
        <v>-0.36456120612953946</v>
      </c>
      <c r="K6" s="59">
        <f t="shared" si="1"/>
        <v>0.1111111111111111</v>
      </c>
      <c r="L6" s="23">
        <f t="shared" si="5"/>
        <v>-2.1972245773362196</v>
      </c>
      <c r="M6" s="60">
        <f t="shared" si="6"/>
        <v>-0.24413606414846883</v>
      </c>
    </row>
    <row r="7" spans="1:15" ht="20.399999999999999">
      <c r="A7" s="41">
        <v>5</v>
      </c>
      <c r="B7" s="34" t="s">
        <v>14</v>
      </c>
      <c r="C7" s="35">
        <v>2</v>
      </c>
      <c r="D7" s="35"/>
      <c r="E7" s="35">
        <v>1</v>
      </c>
      <c r="F7" s="76"/>
      <c r="G7" s="112">
        <f t="shared" si="0"/>
        <v>3</v>
      </c>
      <c r="H7" s="59">
        <f t="shared" si="2"/>
        <v>3.0927835051546393E-2</v>
      </c>
      <c r="I7" s="23">
        <f t="shared" si="3"/>
        <v>-3.4760986898352733</v>
      </c>
      <c r="J7" s="60">
        <f t="shared" si="4"/>
        <v>-0.10750820690212186</v>
      </c>
      <c r="K7" s="59">
        <f t="shared" si="1"/>
        <v>0.1111111111111111</v>
      </c>
      <c r="L7" s="23">
        <f t="shared" si="5"/>
        <v>-2.1972245773362196</v>
      </c>
      <c r="M7" s="60">
        <f t="shared" si="6"/>
        <v>-0.24413606414846883</v>
      </c>
    </row>
    <row r="8" spans="1:15" ht="20.399999999999999">
      <c r="A8" s="41">
        <v>6</v>
      </c>
      <c r="B8" s="34" t="s">
        <v>2</v>
      </c>
      <c r="C8" s="35">
        <v>4</v>
      </c>
      <c r="D8" s="35"/>
      <c r="E8" s="35">
        <v>2</v>
      </c>
      <c r="F8" s="76">
        <v>6</v>
      </c>
      <c r="G8" s="112">
        <f t="shared" si="0"/>
        <v>12</v>
      </c>
      <c r="H8" s="59">
        <f t="shared" si="2"/>
        <v>0.12371134020618557</v>
      </c>
      <c r="I8" s="23">
        <f t="shared" si="3"/>
        <v>-2.0898043287153825</v>
      </c>
      <c r="J8" s="60">
        <f t="shared" si="4"/>
        <v>-0.25853249427406794</v>
      </c>
      <c r="K8" s="59">
        <f t="shared" si="1"/>
        <v>0.1111111111111111</v>
      </c>
      <c r="L8" s="23">
        <f t="shared" si="5"/>
        <v>-2.1972245773362196</v>
      </c>
      <c r="M8" s="60">
        <f t="shared" si="6"/>
        <v>-0.24413606414846883</v>
      </c>
    </row>
    <row r="9" spans="1:15" ht="20.399999999999999">
      <c r="A9" s="41">
        <v>7</v>
      </c>
      <c r="B9" s="34" t="s">
        <v>4</v>
      </c>
      <c r="C9" s="35">
        <v>2</v>
      </c>
      <c r="D9" s="35"/>
      <c r="E9" s="35"/>
      <c r="F9" s="76"/>
      <c r="G9" s="112">
        <f t="shared" si="0"/>
        <v>2</v>
      </c>
      <c r="H9" s="59">
        <f t="shared" si="2"/>
        <v>2.0618556701030927E-2</v>
      </c>
      <c r="I9" s="23">
        <f t="shared" si="3"/>
        <v>-3.8815637979434374</v>
      </c>
      <c r="J9" s="60">
        <f t="shared" si="4"/>
        <v>-8.0032243256565716E-2</v>
      </c>
      <c r="K9" s="59">
        <f t="shared" si="1"/>
        <v>0.1111111111111111</v>
      </c>
      <c r="L9" s="23">
        <f t="shared" si="5"/>
        <v>-2.1972245773362196</v>
      </c>
      <c r="M9" s="60">
        <f t="shared" si="6"/>
        <v>-0.24413606414846883</v>
      </c>
    </row>
    <row r="10" spans="1:15" ht="20.399999999999999">
      <c r="A10" s="41">
        <v>8</v>
      </c>
      <c r="B10" s="34" t="s">
        <v>60</v>
      </c>
      <c r="C10" s="35"/>
      <c r="D10" s="35">
        <v>5</v>
      </c>
      <c r="E10" s="35"/>
      <c r="F10" s="76"/>
      <c r="G10" s="112">
        <f t="shared" si="0"/>
        <v>5</v>
      </c>
      <c r="H10" s="59">
        <f t="shared" si="2"/>
        <v>5.1546391752577317E-2</v>
      </c>
      <c r="I10" s="23">
        <f t="shared" si="3"/>
        <v>-2.9652730660692823</v>
      </c>
      <c r="J10" s="60">
        <f t="shared" si="4"/>
        <v>-0.15284912711697329</v>
      </c>
      <c r="K10" s="59">
        <f t="shared" si="1"/>
        <v>0.1111111111111111</v>
      </c>
      <c r="L10" s="23">
        <f t="shared" si="5"/>
        <v>-2.1972245773362196</v>
      </c>
      <c r="M10" s="60">
        <f t="shared" si="6"/>
        <v>-0.24413606414846883</v>
      </c>
    </row>
    <row r="11" spans="1:15" ht="21" thickBot="1">
      <c r="A11" s="42">
        <v>9</v>
      </c>
      <c r="B11" s="43" t="s">
        <v>1</v>
      </c>
      <c r="C11" s="44"/>
      <c r="D11" s="44">
        <v>1</v>
      </c>
      <c r="E11" s="44">
        <v>1</v>
      </c>
      <c r="F11" s="77"/>
      <c r="G11" s="112">
        <f t="shared" si="0"/>
        <v>2</v>
      </c>
      <c r="H11" s="59">
        <f t="shared" si="2"/>
        <v>2.0618556701030927E-2</v>
      </c>
      <c r="I11" s="23">
        <f t="shared" si="3"/>
        <v>-3.8815637979434374</v>
      </c>
      <c r="J11" s="60">
        <f t="shared" si="4"/>
        <v>-8.0032243256565716E-2</v>
      </c>
      <c r="K11" s="59">
        <f t="shared" si="1"/>
        <v>0.1111111111111111</v>
      </c>
      <c r="L11" s="23">
        <f t="shared" si="5"/>
        <v>-2.1972245773362196</v>
      </c>
      <c r="M11" s="60">
        <f t="shared" si="6"/>
        <v>-0.24413606414846883</v>
      </c>
    </row>
    <row r="12" spans="1:15" ht="24">
      <c r="A12" s="57"/>
      <c r="B12" s="102" t="s">
        <v>53</v>
      </c>
      <c r="C12" s="103">
        <f>COUNTIF(C3:C11,"&gt;0")</f>
        <v>7</v>
      </c>
      <c r="D12" s="104">
        <f>COUNTIF(D3:D11,"&gt;0")</f>
        <v>6</v>
      </c>
      <c r="E12" s="104">
        <f>COUNTIF(E3:E11,"&gt;0")</f>
        <v>6</v>
      </c>
      <c r="F12" s="104">
        <f>COUNTIF(F3:F11,"&gt;0")</f>
        <v>4</v>
      </c>
      <c r="G12" s="100">
        <f>COUNTIF(G3:G11,"&gt;0")</f>
        <v>9</v>
      </c>
      <c r="H12" s="61" t="s">
        <v>19</v>
      </c>
      <c r="I12" s="1"/>
      <c r="J12" s="61" t="s">
        <v>19</v>
      </c>
      <c r="K12" s="62" t="s">
        <v>19</v>
      </c>
      <c r="L12" s="1"/>
      <c r="M12" s="61" t="s">
        <v>19</v>
      </c>
    </row>
    <row r="13" spans="1:15" ht="24" thickBot="1">
      <c r="A13" s="57"/>
      <c r="B13" s="105" t="s">
        <v>54</v>
      </c>
      <c r="C13" s="106">
        <f t="shared" ref="C13:H13" si="7">SUM(C3:C11)</f>
        <v>20</v>
      </c>
      <c r="D13" s="107">
        <f t="shared" si="7"/>
        <v>20</v>
      </c>
      <c r="E13" s="107">
        <f t="shared" si="7"/>
        <v>27</v>
      </c>
      <c r="F13" s="107">
        <f t="shared" si="7"/>
        <v>30</v>
      </c>
      <c r="G13" s="101">
        <f t="shared" si="7"/>
        <v>97</v>
      </c>
      <c r="H13" s="63">
        <f t="shared" si="7"/>
        <v>1</v>
      </c>
      <c r="I13" s="1"/>
      <c r="J13" s="64">
        <f>SUM(J3:J11)</f>
        <v>-1.7949934831853112</v>
      </c>
      <c r="K13" s="63">
        <f>SUM(K3:K11)</f>
        <v>1.0000000000000002</v>
      </c>
      <c r="L13" s="1"/>
      <c r="M13" s="64">
        <f>SUM(M3:M11)</f>
        <v>-2.1972245773362196</v>
      </c>
    </row>
    <row r="14" spans="1:15" ht="13.8" thickBot="1"/>
    <row r="15" spans="1:15" s="95" customFormat="1" ht="21.6" thickBot="1">
      <c r="B15" s="113" t="s">
        <v>7</v>
      </c>
      <c r="C15" s="158">
        <f>$G$12</f>
        <v>9</v>
      </c>
      <c r="D15" s="159"/>
      <c r="E15" s="65"/>
      <c r="F15" s="96"/>
      <c r="H15" s="80" t="s">
        <v>9</v>
      </c>
      <c r="I15" s="67"/>
      <c r="J15" s="97">
        <f>-1*J13</f>
        <v>1.7949934831853112</v>
      </c>
      <c r="K15" s="68" t="s">
        <v>10</v>
      </c>
      <c r="L15" s="74"/>
      <c r="M15" s="98">
        <f>-1*M13</f>
        <v>2.1972245773362196</v>
      </c>
    </row>
    <row r="16" spans="1:15" s="95" customFormat="1" ht="21.6" thickBot="1">
      <c r="B16" s="114" t="s">
        <v>8</v>
      </c>
      <c r="C16" s="156">
        <f>$G$13</f>
        <v>97</v>
      </c>
      <c r="D16" s="157"/>
      <c r="E16" s="65"/>
      <c r="F16" s="96"/>
      <c r="H16" s="69"/>
      <c r="I16" s="69"/>
      <c r="J16" s="69"/>
      <c r="K16" s="69"/>
      <c r="L16" s="69"/>
      <c r="M16" s="69"/>
      <c r="N16" s="99"/>
      <c r="O16" s="99"/>
    </row>
    <row r="17" spans="2:13" s="95" customFormat="1" ht="21.6" thickBot="1">
      <c r="B17" s="115" t="s">
        <v>17</v>
      </c>
      <c r="C17" s="154">
        <f>$C$15/$C$18-1</f>
        <v>0.56521739130434789</v>
      </c>
      <c r="D17" s="155"/>
      <c r="E17" s="65"/>
      <c r="F17" s="96"/>
      <c r="H17" s="71"/>
      <c r="I17" s="71"/>
      <c r="J17" s="72"/>
      <c r="K17" s="73" t="s">
        <v>11</v>
      </c>
      <c r="L17" s="74"/>
      <c r="M17" s="75">
        <f>$J$15/$M$15</f>
        <v>0.81693673996740523</v>
      </c>
    </row>
    <row r="18" spans="2:13" s="95" customFormat="1" ht="24.6" thickBot="1">
      <c r="B18" s="116" t="s">
        <v>56</v>
      </c>
      <c r="C18" s="152">
        <f>AVERAGE($C$12:$F$12)</f>
        <v>5.75</v>
      </c>
      <c r="D18" s="153"/>
      <c r="E18" s="65"/>
      <c r="F18" s="96"/>
      <c r="K18" s="99"/>
      <c r="L18" s="99"/>
      <c r="M18" s="99"/>
    </row>
    <row r="19" spans="2:13">
      <c r="E19" s="70"/>
      <c r="F19" s="70"/>
    </row>
  </sheetData>
  <mergeCells count="6">
    <mergeCell ref="C18:D18"/>
    <mergeCell ref="H1:J1"/>
    <mergeCell ref="K1:M1"/>
    <mergeCell ref="C15:D15"/>
    <mergeCell ref="C16:D16"/>
    <mergeCell ref="C17:D1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példa_1</vt:lpstr>
      <vt:lpstr>összesítő</vt:lpstr>
      <vt:lpstr>Fajtextúra</vt:lpstr>
      <vt:lpstr>A) számítás</vt:lpstr>
      <vt:lpstr>B) számítás</vt:lpstr>
    </vt:vector>
  </TitlesOfParts>
  <Company>NyF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Edit</dc:creator>
  <cp:lastModifiedBy>szept</cp:lastModifiedBy>
  <cp:lastPrinted>2019-03-11T07:48:24Z</cp:lastPrinted>
  <dcterms:created xsi:type="dcterms:W3CDTF">2015-03-18T13:07:17Z</dcterms:created>
  <dcterms:modified xsi:type="dcterms:W3CDTF">2022-04-19T07:23:28Z</dcterms:modified>
</cp:coreProperties>
</file>